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3. Framlegð/2022/"/>
    </mc:Choice>
  </mc:AlternateContent>
  <xr:revisionPtr revIDLastSave="12" documentId="8_{EA93BF27-DA89-4867-931A-9EA5C48D42AE}" xr6:coauthVersionLast="47" xr6:coauthVersionMax="47" xr10:uidLastSave="{4906375A-0B8D-40A8-9ABC-512786663870}"/>
  <bookViews>
    <workbookView xWindow="-38520" yWindow="-120" windowWidth="38640" windowHeight="21120" activeTab="2" xr2:uid="{95EE343A-A00D-435C-A1B6-23F75405F674}"/>
  </bookViews>
  <sheets>
    <sheet name="Fumgögn" sheetId="11" r:id="rId1"/>
    <sheet name="Úrvinnsla" sheetId="7" r:id="rId2"/>
    <sheet name="Úrvinnsla Frh." sheetId="10" r:id="rId3"/>
    <sheet name="Birting" sheetId="8" r:id="rId4"/>
  </sheets>
  <definedNames>
    <definedName name="MmExcelLinker_1E2B8B1F_7046_46E4_A521_D6A418A5C80A">'Úrvinnsla Frh.'!$H$7:$L$26</definedName>
    <definedName name="_xlnm.Print_Titles" localSheetId="2">'Úrvinnsla Frh.'!$1:$2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0" l="1"/>
  <c r="A184" i="10"/>
  <c r="F186" i="10"/>
  <c r="E186" i="10"/>
  <c r="F185" i="10"/>
  <c r="E185" i="10"/>
  <c r="D185" i="10"/>
  <c r="C185" i="10"/>
  <c r="M69" i="7"/>
  <c r="C187" i="10" s="1"/>
  <c r="N69" i="7"/>
  <c r="D187" i="10" s="1"/>
  <c r="O69" i="7"/>
  <c r="E187" i="10" s="1"/>
  <c r="P69" i="7"/>
  <c r="F187" i="10" s="1"/>
  <c r="M46" i="7"/>
  <c r="C186" i="10" s="1"/>
  <c r="N46" i="7"/>
  <c r="D186" i="10" s="1"/>
  <c r="O46" i="7"/>
  <c r="P46" i="7"/>
  <c r="M23" i="7"/>
  <c r="N23" i="7"/>
  <c r="O23" i="7"/>
  <c r="P23" i="7"/>
  <c r="A1" i="8"/>
  <c r="A1" i="10"/>
  <c r="A175" i="10"/>
  <c r="A166" i="10"/>
  <c r="A157" i="10"/>
  <c r="A148" i="10"/>
  <c r="A139" i="10"/>
  <c r="A130" i="10"/>
  <c r="A120" i="10"/>
  <c r="A109" i="10"/>
  <c r="A100" i="10"/>
  <c r="A91" i="10"/>
  <c r="A80" i="10"/>
  <c r="A71" i="10"/>
  <c r="A62" i="10"/>
  <c r="A52" i="10"/>
  <c r="A43" i="10"/>
  <c r="A34" i="10"/>
  <c r="A25" i="10"/>
  <c r="A16" i="10"/>
  <c r="A7" i="10"/>
  <c r="D188" i="10" l="1"/>
  <c r="E188" i="10"/>
  <c r="E190" i="10" s="1"/>
  <c r="C188" i="10"/>
  <c r="C190" i="10" s="1"/>
  <c r="F188" i="10"/>
  <c r="F190" i="10" s="1"/>
  <c r="C189" i="10"/>
  <c r="D190" i="10"/>
  <c r="D189" i="10"/>
  <c r="E189" i="10"/>
  <c r="P50" i="7"/>
  <c r="F10" i="10" s="1"/>
  <c r="P51" i="7"/>
  <c r="F19" i="10" s="1"/>
  <c r="P52" i="7"/>
  <c r="F28" i="10" s="1"/>
  <c r="P53" i="7"/>
  <c r="F37" i="10" s="1"/>
  <c r="P54" i="7"/>
  <c r="F46" i="10" s="1"/>
  <c r="P55" i="7"/>
  <c r="F55" i="10" s="1"/>
  <c r="P56" i="7"/>
  <c r="F65" i="10" s="1"/>
  <c r="P57" i="7"/>
  <c r="F74" i="10" s="1"/>
  <c r="P58" i="7"/>
  <c r="F83" i="10" s="1"/>
  <c r="P59" i="7"/>
  <c r="F94" i="10" s="1"/>
  <c r="P60" i="7"/>
  <c r="F103" i="10" s="1"/>
  <c r="P61" i="7"/>
  <c r="F112" i="10" s="1"/>
  <c r="P62" i="7"/>
  <c r="F123" i="10" s="1"/>
  <c r="P63" i="7"/>
  <c r="F133" i="10" s="1"/>
  <c r="P64" i="7"/>
  <c r="F142" i="10" s="1"/>
  <c r="P65" i="7"/>
  <c r="F151" i="10" s="1"/>
  <c r="P66" i="7"/>
  <c r="F160" i="10" s="1"/>
  <c r="P67" i="7"/>
  <c r="F169" i="10" s="1"/>
  <c r="P68" i="7"/>
  <c r="F178" i="10" s="1"/>
  <c r="O50" i="7"/>
  <c r="E10" i="10" s="1"/>
  <c r="O51" i="7"/>
  <c r="E19" i="10" s="1"/>
  <c r="O52" i="7"/>
  <c r="E28" i="10" s="1"/>
  <c r="O53" i="7"/>
  <c r="E37" i="10" s="1"/>
  <c r="O54" i="7"/>
  <c r="E46" i="10" s="1"/>
  <c r="O55" i="7"/>
  <c r="E55" i="10" s="1"/>
  <c r="O56" i="7"/>
  <c r="E65" i="10" s="1"/>
  <c r="O57" i="7"/>
  <c r="E74" i="10" s="1"/>
  <c r="O58" i="7"/>
  <c r="E83" i="10" s="1"/>
  <c r="O59" i="7"/>
  <c r="E94" i="10" s="1"/>
  <c r="O60" i="7"/>
  <c r="E103" i="10" s="1"/>
  <c r="O61" i="7"/>
  <c r="E112" i="10" s="1"/>
  <c r="O62" i="7"/>
  <c r="E123" i="10" s="1"/>
  <c r="O63" i="7"/>
  <c r="E133" i="10" s="1"/>
  <c r="O64" i="7"/>
  <c r="E142" i="10" s="1"/>
  <c r="O65" i="7"/>
  <c r="E151" i="10" s="1"/>
  <c r="O66" i="7"/>
  <c r="E160" i="10" s="1"/>
  <c r="O67" i="7"/>
  <c r="E169" i="10" s="1"/>
  <c r="O68" i="7"/>
  <c r="E178" i="10" s="1"/>
  <c r="N50" i="7"/>
  <c r="D10" i="10" s="1"/>
  <c r="N51" i="7"/>
  <c r="D19" i="10" s="1"/>
  <c r="N52" i="7"/>
  <c r="D28" i="10" s="1"/>
  <c r="N53" i="7"/>
  <c r="D37" i="10" s="1"/>
  <c r="N54" i="7"/>
  <c r="D46" i="10" s="1"/>
  <c r="N55" i="7"/>
  <c r="D55" i="10" s="1"/>
  <c r="N56" i="7"/>
  <c r="D65" i="10" s="1"/>
  <c r="N57" i="7"/>
  <c r="D74" i="10" s="1"/>
  <c r="N58" i="7"/>
  <c r="D83" i="10" s="1"/>
  <c r="N59" i="7"/>
  <c r="D94" i="10" s="1"/>
  <c r="N60" i="7"/>
  <c r="D103" i="10" s="1"/>
  <c r="N61" i="7"/>
  <c r="D112" i="10" s="1"/>
  <c r="N62" i="7"/>
  <c r="D123" i="10" s="1"/>
  <c r="N63" i="7"/>
  <c r="D133" i="10" s="1"/>
  <c r="N64" i="7"/>
  <c r="D142" i="10" s="1"/>
  <c r="N65" i="7"/>
  <c r="D151" i="10" s="1"/>
  <c r="N66" i="7"/>
  <c r="D160" i="10" s="1"/>
  <c r="N67" i="7"/>
  <c r="D169" i="10" s="1"/>
  <c r="N68" i="7"/>
  <c r="D178" i="10" s="1"/>
  <c r="M50" i="7"/>
  <c r="C10" i="10" s="1"/>
  <c r="M51" i="7"/>
  <c r="C19" i="10" s="1"/>
  <c r="M52" i="7"/>
  <c r="C28" i="10" s="1"/>
  <c r="M53" i="7"/>
  <c r="C37" i="10" s="1"/>
  <c r="M54" i="7"/>
  <c r="C46" i="10" s="1"/>
  <c r="M55" i="7"/>
  <c r="C55" i="10" s="1"/>
  <c r="M56" i="7"/>
  <c r="C65" i="10" s="1"/>
  <c r="M57" i="7"/>
  <c r="C74" i="10" s="1"/>
  <c r="M58" i="7"/>
  <c r="C83" i="10" s="1"/>
  <c r="M59" i="7"/>
  <c r="C94" i="10" s="1"/>
  <c r="M60" i="7"/>
  <c r="C103" i="10" s="1"/>
  <c r="M61" i="7"/>
  <c r="C112" i="10" s="1"/>
  <c r="M62" i="7"/>
  <c r="C123" i="10" s="1"/>
  <c r="M63" i="7"/>
  <c r="C133" i="10" s="1"/>
  <c r="M64" i="7"/>
  <c r="C142" i="10" s="1"/>
  <c r="M65" i="7"/>
  <c r="C151" i="10" s="1"/>
  <c r="M66" i="7"/>
  <c r="C160" i="10" s="1"/>
  <c r="M67" i="7"/>
  <c r="C169" i="10" s="1"/>
  <c r="M68" i="7"/>
  <c r="C178" i="10" s="1"/>
  <c r="P27" i="7"/>
  <c r="F9" i="10" s="1"/>
  <c r="P28" i="7"/>
  <c r="F18" i="10" s="1"/>
  <c r="P29" i="7"/>
  <c r="F27" i="10" s="1"/>
  <c r="P30" i="7"/>
  <c r="F36" i="10" s="1"/>
  <c r="P31" i="7"/>
  <c r="F45" i="10" s="1"/>
  <c r="P32" i="7"/>
  <c r="F54" i="10" s="1"/>
  <c r="P33" i="7"/>
  <c r="F64" i="10" s="1"/>
  <c r="P34" i="7"/>
  <c r="F73" i="10" s="1"/>
  <c r="P35" i="7"/>
  <c r="F82" i="10" s="1"/>
  <c r="P36" i="7"/>
  <c r="F93" i="10" s="1"/>
  <c r="P37" i="7"/>
  <c r="F102" i="10" s="1"/>
  <c r="P38" i="7"/>
  <c r="F111" i="10" s="1"/>
  <c r="P39" i="7"/>
  <c r="F122" i="10" s="1"/>
  <c r="P40" i="7"/>
  <c r="F132" i="10" s="1"/>
  <c r="P41" i="7"/>
  <c r="F141" i="10" s="1"/>
  <c r="P42" i="7"/>
  <c r="F150" i="10" s="1"/>
  <c r="P43" i="7"/>
  <c r="F159" i="10" s="1"/>
  <c r="P44" i="7"/>
  <c r="F168" i="10" s="1"/>
  <c r="P45" i="7"/>
  <c r="F177" i="10" s="1"/>
  <c r="O27" i="7"/>
  <c r="E9" i="10" s="1"/>
  <c r="O28" i="7"/>
  <c r="E18" i="10" s="1"/>
  <c r="O29" i="7"/>
  <c r="E27" i="10" s="1"/>
  <c r="O30" i="7"/>
  <c r="E36" i="10" s="1"/>
  <c r="O31" i="7"/>
  <c r="E45" i="10" s="1"/>
  <c r="O32" i="7"/>
  <c r="E54" i="10" s="1"/>
  <c r="O33" i="7"/>
  <c r="E64" i="10" s="1"/>
  <c r="O34" i="7"/>
  <c r="E73" i="10" s="1"/>
  <c r="O35" i="7"/>
  <c r="E82" i="10" s="1"/>
  <c r="O36" i="7"/>
  <c r="E93" i="10" s="1"/>
  <c r="O37" i="7"/>
  <c r="E102" i="10" s="1"/>
  <c r="O38" i="7"/>
  <c r="E111" i="10" s="1"/>
  <c r="O39" i="7"/>
  <c r="E122" i="10" s="1"/>
  <c r="O40" i="7"/>
  <c r="E132" i="10" s="1"/>
  <c r="O41" i="7"/>
  <c r="E141" i="10" s="1"/>
  <c r="O42" i="7"/>
  <c r="E150" i="10" s="1"/>
  <c r="O43" i="7"/>
  <c r="E159" i="10" s="1"/>
  <c r="O44" i="7"/>
  <c r="E168" i="10" s="1"/>
  <c r="O45" i="7"/>
  <c r="E177" i="10" s="1"/>
  <c r="N27" i="7"/>
  <c r="D9" i="10" s="1"/>
  <c r="N28" i="7"/>
  <c r="D18" i="10" s="1"/>
  <c r="N29" i="7"/>
  <c r="D27" i="10" s="1"/>
  <c r="N30" i="7"/>
  <c r="D36" i="10" s="1"/>
  <c r="N31" i="7"/>
  <c r="D45" i="10" s="1"/>
  <c r="N32" i="7"/>
  <c r="D54" i="10" s="1"/>
  <c r="N33" i="7"/>
  <c r="D64" i="10" s="1"/>
  <c r="N34" i="7"/>
  <c r="D73" i="10" s="1"/>
  <c r="N35" i="7"/>
  <c r="D82" i="10" s="1"/>
  <c r="N36" i="7"/>
  <c r="D93" i="10" s="1"/>
  <c r="N37" i="7"/>
  <c r="D102" i="10" s="1"/>
  <c r="N38" i="7"/>
  <c r="D111" i="10" s="1"/>
  <c r="N39" i="7"/>
  <c r="D122" i="10" s="1"/>
  <c r="N40" i="7"/>
  <c r="D132" i="10" s="1"/>
  <c r="N41" i="7"/>
  <c r="D141" i="10" s="1"/>
  <c r="N42" i="7"/>
  <c r="D150" i="10" s="1"/>
  <c r="N43" i="7"/>
  <c r="D159" i="10" s="1"/>
  <c r="N44" i="7"/>
  <c r="D168" i="10" s="1"/>
  <c r="N45" i="7"/>
  <c r="D177" i="10" s="1"/>
  <c r="M27" i="7"/>
  <c r="C9" i="10" s="1"/>
  <c r="M28" i="7"/>
  <c r="C18" i="10" s="1"/>
  <c r="M29" i="7"/>
  <c r="C27" i="10" s="1"/>
  <c r="M30" i="7"/>
  <c r="C36" i="10" s="1"/>
  <c r="M31" i="7"/>
  <c r="C45" i="10" s="1"/>
  <c r="M32" i="7"/>
  <c r="C54" i="10" s="1"/>
  <c r="M33" i="7"/>
  <c r="C64" i="10" s="1"/>
  <c r="M34" i="7"/>
  <c r="C73" i="10" s="1"/>
  <c r="M35" i="7"/>
  <c r="C82" i="10" s="1"/>
  <c r="M36" i="7"/>
  <c r="C93" i="10" s="1"/>
  <c r="M37" i="7"/>
  <c r="C102" i="10" s="1"/>
  <c r="M38" i="7"/>
  <c r="C111" i="10" s="1"/>
  <c r="M39" i="7"/>
  <c r="C122" i="10" s="1"/>
  <c r="M40" i="7"/>
  <c r="C132" i="10" s="1"/>
  <c r="M41" i="7"/>
  <c r="C141" i="10" s="1"/>
  <c r="M42" i="7"/>
  <c r="C150" i="10" s="1"/>
  <c r="M43" i="7"/>
  <c r="C159" i="10" s="1"/>
  <c r="M44" i="7"/>
  <c r="C168" i="10" s="1"/>
  <c r="M45" i="7"/>
  <c r="C177" i="10" s="1"/>
  <c r="P4" i="7"/>
  <c r="F8" i="10" s="1"/>
  <c r="P5" i="7"/>
  <c r="F17" i="10" s="1"/>
  <c r="P6" i="7"/>
  <c r="F26" i="10" s="1"/>
  <c r="P7" i="7"/>
  <c r="F35" i="10" s="1"/>
  <c r="P8" i="7"/>
  <c r="F44" i="10" s="1"/>
  <c r="P9" i="7"/>
  <c r="F53" i="10" s="1"/>
  <c r="P10" i="7"/>
  <c r="F63" i="10" s="1"/>
  <c r="P11" i="7"/>
  <c r="F72" i="10" s="1"/>
  <c r="F75" i="10" s="1"/>
  <c r="P12" i="7"/>
  <c r="F81" i="10" s="1"/>
  <c r="P13" i="7"/>
  <c r="F92" i="10" s="1"/>
  <c r="P14" i="7"/>
  <c r="F101" i="10" s="1"/>
  <c r="P15" i="7"/>
  <c r="F110" i="10" s="1"/>
  <c r="P16" i="7"/>
  <c r="F121" i="10" s="1"/>
  <c r="P17" i="7"/>
  <c r="F131" i="10" s="1"/>
  <c r="P18" i="7"/>
  <c r="F140" i="10" s="1"/>
  <c r="P19" i="7"/>
  <c r="F149" i="10" s="1"/>
  <c r="P20" i="7"/>
  <c r="F158" i="10" s="1"/>
  <c r="P21" i="7"/>
  <c r="F167" i="10" s="1"/>
  <c r="P22" i="7"/>
  <c r="F176" i="10" s="1"/>
  <c r="O4" i="7"/>
  <c r="E8" i="10" s="1"/>
  <c r="O5" i="7"/>
  <c r="E17" i="10" s="1"/>
  <c r="O6" i="7"/>
  <c r="E26" i="10" s="1"/>
  <c r="O7" i="7"/>
  <c r="E35" i="10" s="1"/>
  <c r="O8" i="7"/>
  <c r="E44" i="10" s="1"/>
  <c r="E47" i="10" s="1"/>
  <c r="O9" i="7"/>
  <c r="E53" i="10" s="1"/>
  <c r="O10" i="7"/>
  <c r="E63" i="10" s="1"/>
  <c r="O11" i="7"/>
  <c r="E72" i="10" s="1"/>
  <c r="O12" i="7"/>
  <c r="E81" i="10" s="1"/>
  <c r="O13" i="7"/>
  <c r="E92" i="10" s="1"/>
  <c r="O14" i="7"/>
  <c r="E101" i="10" s="1"/>
  <c r="O15" i="7"/>
  <c r="E110" i="10" s="1"/>
  <c r="O16" i="7"/>
  <c r="E121" i="10" s="1"/>
  <c r="O17" i="7"/>
  <c r="E131" i="10" s="1"/>
  <c r="O18" i="7"/>
  <c r="E140" i="10" s="1"/>
  <c r="O19" i="7"/>
  <c r="E149" i="10" s="1"/>
  <c r="O20" i="7"/>
  <c r="E158" i="10" s="1"/>
  <c r="O21" i="7"/>
  <c r="E167" i="10" s="1"/>
  <c r="O22" i="7"/>
  <c r="E176" i="10" s="1"/>
  <c r="N4" i="7"/>
  <c r="D8" i="10" s="1"/>
  <c r="N5" i="7"/>
  <c r="D17" i="10" s="1"/>
  <c r="D20" i="10" s="1"/>
  <c r="N6" i="7"/>
  <c r="D26" i="10" s="1"/>
  <c r="N7" i="7"/>
  <c r="D35" i="10" s="1"/>
  <c r="N8" i="7"/>
  <c r="D44" i="10" s="1"/>
  <c r="N9" i="7"/>
  <c r="D53" i="10" s="1"/>
  <c r="N10" i="7"/>
  <c r="D63" i="10" s="1"/>
  <c r="N11" i="7"/>
  <c r="D72" i="10" s="1"/>
  <c r="N12" i="7"/>
  <c r="D81" i="10" s="1"/>
  <c r="N13" i="7"/>
  <c r="D92" i="10" s="1"/>
  <c r="N14" i="7"/>
  <c r="D101" i="10" s="1"/>
  <c r="N15" i="7"/>
  <c r="D110" i="10" s="1"/>
  <c r="N16" i="7"/>
  <c r="D121" i="10" s="1"/>
  <c r="N17" i="7"/>
  <c r="D131" i="10" s="1"/>
  <c r="N18" i="7"/>
  <c r="D140" i="10" s="1"/>
  <c r="N19" i="7"/>
  <c r="D149" i="10" s="1"/>
  <c r="N20" i="7"/>
  <c r="D158" i="10" s="1"/>
  <c r="N21" i="7"/>
  <c r="D167" i="10" s="1"/>
  <c r="D170" i="10" s="1"/>
  <c r="N22" i="7"/>
  <c r="D176" i="10" s="1"/>
  <c r="M4" i="7"/>
  <c r="C8" i="10" s="1"/>
  <c r="M5" i="7"/>
  <c r="C17" i="10" s="1"/>
  <c r="M6" i="7"/>
  <c r="C26" i="10" s="1"/>
  <c r="M7" i="7"/>
  <c r="C35" i="10" s="1"/>
  <c r="M8" i="7"/>
  <c r="C44" i="10" s="1"/>
  <c r="M9" i="7"/>
  <c r="C53" i="10" s="1"/>
  <c r="M10" i="7"/>
  <c r="C63" i="10" s="1"/>
  <c r="M11" i="7"/>
  <c r="C72" i="10" s="1"/>
  <c r="M12" i="7"/>
  <c r="C81" i="10" s="1"/>
  <c r="M13" i="7"/>
  <c r="C92" i="10" s="1"/>
  <c r="M14" i="7"/>
  <c r="C101" i="10" s="1"/>
  <c r="M15" i="7"/>
  <c r="C110" i="10" s="1"/>
  <c r="M16" i="7"/>
  <c r="C121" i="10" s="1"/>
  <c r="M17" i="7"/>
  <c r="C131" i="10" s="1"/>
  <c r="M18" i="7"/>
  <c r="C140" i="10" s="1"/>
  <c r="C143" i="10" s="1"/>
  <c r="M19" i="7"/>
  <c r="C149" i="10" s="1"/>
  <c r="M20" i="7"/>
  <c r="C158" i="10" s="1"/>
  <c r="M21" i="7"/>
  <c r="C167" i="10" s="1"/>
  <c r="M22" i="7"/>
  <c r="C176" i="10" s="1"/>
  <c r="F189" i="10" l="1"/>
  <c r="E95" i="10"/>
  <c r="E75" i="10"/>
  <c r="F66" i="10"/>
  <c r="F68" i="10" s="1"/>
  <c r="D161" i="10"/>
  <c r="D163" i="10" s="1"/>
  <c r="D11" i="10"/>
  <c r="D13" i="10" s="1"/>
  <c r="E38" i="10"/>
  <c r="E39" i="10" s="1"/>
  <c r="C38" i="10"/>
  <c r="C40" i="10" s="1"/>
  <c r="D66" i="10"/>
  <c r="D68" i="10" s="1"/>
  <c r="F124" i="10"/>
  <c r="F126" i="10" s="1"/>
  <c r="C134" i="10"/>
  <c r="C135" i="10" s="1"/>
  <c r="C47" i="10"/>
  <c r="C49" i="10" s="1"/>
  <c r="D75" i="10"/>
  <c r="D76" i="10" s="1"/>
  <c r="E104" i="10"/>
  <c r="E106" i="10" s="1"/>
  <c r="F134" i="10"/>
  <c r="F135" i="10" s="1"/>
  <c r="C179" i="10"/>
  <c r="C181" i="10" s="1"/>
  <c r="D47" i="10"/>
  <c r="D48" i="10" s="1"/>
  <c r="C29" i="10"/>
  <c r="C30" i="10" s="1"/>
  <c r="C170" i="10"/>
  <c r="C172" i="10" s="1"/>
  <c r="C20" i="10"/>
  <c r="C22" i="10" s="1"/>
  <c r="C152" i="10"/>
  <c r="C153" i="10" s="1"/>
  <c r="D179" i="10"/>
  <c r="D180" i="10" s="1"/>
  <c r="D29" i="10"/>
  <c r="D31" i="10" s="1"/>
  <c r="E56" i="10"/>
  <c r="E58" i="10" s="1"/>
  <c r="F84" i="10"/>
  <c r="F86" i="10" s="1"/>
  <c r="E29" i="10"/>
  <c r="E31" i="10" s="1"/>
  <c r="E170" i="10"/>
  <c r="E172" i="10" s="1"/>
  <c r="C124" i="10"/>
  <c r="C125" i="10" s="1"/>
  <c r="E20" i="10"/>
  <c r="E22" i="10" s="1"/>
  <c r="E179" i="10"/>
  <c r="E181" i="10" s="1"/>
  <c r="D143" i="10"/>
  <c r="D144" i="10" s="1"/>
  <c r="C84" i="10"/>
  <c r="C86" i="10" s="1"/>
  <c r="E143" i="10"/>
  <c r="E145" i="10" s="1"/>
  <c r="F170" i="10"/>
  <c r="F171" i="10" s="1"/>
  <c r="F20" i="10"/>
  <c r="F22" i="10" s="1"/>
  <c r="D152" i="10"/>
  <c r="D154" i="10" s="1"/>
  <c r="F47" i="10"/>
  <c r="F49" i="10" s="1"/>
  <c r="D113" i="10"/>
  <c r="D115" i="10" s="1"/>
  <c r="D104" i="10"/>
  <c r="D106" i="10" s="1"/>
  <c r="F161" i="10"/>
  <c r="F162" i="10" s="1"/>
  <c r="F11" i="10"/>
  <c r="F13" i="10" s="1"/>
  <c r="F56" i="10"/>
  <c r="F57" i="10" s="1"/>
  <c r="C113" i="10"/>
  <c r="C115" i="10" s="1"/>
  <c r="C75" i="10"/>
  <c r="C77" i="10" s="1"/>
  <c r="E134" i="10"/>
  <c r="E136" i="10" s="1"/>
  <c r="D124" i="10"/>
  <c r="D126" i="10" s="1"/>
  <c r="E152" i="10"/>
  <c r="E154" i="10" s="1"/>
  <c r="F179" i="10"/>
  <c r="F180" i="10" s="1"/>
  <c r="F29" i="10"/>
  <c r="F31" i="10" s="1"/>
  <c r="E11" i="10"/>
  <c r="E13" i="10" s="1"/>
  <c r="D134" i="10"/>
  <c r="D135" i="10" s="1"/>
  <c r="C66" i="10"/>
  <c r="C68" i="10" s="1"/>
  <c r="D95" i="10"/>
  <c r="D96" i="10" s="1"/>
  <c r="E124" i="10"/>
  <c r="E125" i="10" s="1"/>
  <c r="F152" i="10"/>
  <c r="F154" i="10" s="1"/>
  <c r="C95" i="10"/>
  <c r="C97" i="10" s="1"/>
  <c r="D84" i="10"/>
  <c r="D85" i="10" s="1"/>
  <c r="E113" i="10"/>
  <c r="E114" i="10" s="1"/>
  <c r="F143" i="10"/>
  <c r="F145" i="10" s="1"/>
  <c r="F38" i="10"/>
  <c r="F40" i="10" s="1"/>
  <c r="C56" i="10"/>
  <c r="C58" i="10" s="1"/>
  <c r="C104" i="10"/>
  <c r="C105" i="10" s="1"/>
  <c r="F113" i="10"/>
  <c r="F115" i="10" s="1"/>
  <c r="F104" i="10"/>
  <c r="F106" i="10" s="1"/>
  <c r="E161" i="10"/>
  <c r="E163" i="10" s="1"/>
  <c r="D56" i="10"/>
  <c r="D58" i="10" s="1"/>
  <c r="C161" i="10"/>
  <c r="C163" i="10" s="1"/>
  <c r="C11" i="10"/>
  <c r="C13" i="10" s="1"/>
  <c r="D38" i="10"/>
  <c r="D40" i="10" s="1"/>
  <c r="E66" i="10"/>
  <c r="E68" i="10" s="1"/>
  <c r="F95" i="10"/>
  <c r="F97" i="10" s="1"/>
  <c r="E84" i="10"/>
  <c r="E86" i="10" s="1"/>
  <c r="F77" i="10"/>
  <c r="F76" i="10"/>
  <c r="D21" i="10"/>
  <c r="D22" i="10"/>
  <c r="C145" i="10"/>
  <c r="C144" i="10"/>
  <c r="E49" i="10"/>
  <c r="E48" i="10"/>
  <c r="E97" i="10"/>
  <c r="E96" i="10"/>
  <c r="D171" i="10"/>
  <c r="D172" i="10"/>
  <c r="E77" i="10"/>
  <c r="E76" i="10"/>
  <c r="C136" i="10" l="1"/>
  <c r="F30" i="10"/>
  <c r="D125" i="10"/>
  <c r="C39" i="10"/>
  <c r="E153" i="10"/>
  <c r="C106" i="10"/>
  <c r="D67" i="10"/>
  <c r="F114" i="10"/>
  <c r="F181" i="10"/>
  <c r="E135" i="10"/>
  <c r="E105" i="10"/>
  <c r="F125" i="10"/>
  <c r="D77" i="10"/>
  <c r="F136" i="10"/>
  <c r="C48" i="10"/>
  <c r="C126" i="10"/>
  <c r="E40" i="10"/>
  <c r="D12" i="10"/>
  <c r="D162" i="10"/>
  <c r="F67" i="10"/>
  <c r="E21" i="10"/>
  <c r="C76" i="10"/>
  <c r="F105" i="10"/>
  <c r="C85" i="10"/>
  <c r="C171" i="10"/>
  <c r="D136" i="10"/>
  <c r="E180" i="10"/>
  <c r="D181" i="10"/>
  <c r="C154" i="10"/>
  <c r="C31" i="10"/>
  <c r="F48" i="10"/>
  <c r="D57" i="10"/>
  <c r="F172" i="10"/>
  <c r="C180" i="10"/>
  <c r="E67" i="10"/>
  <c r="D39" i="10"/>
  <c r="C162" i="10"/>
  <c r="E171" i="10"/>
  <c r="C114" i="10"/>
  <c r="D153" i="10"/>
  <c r="F85" i="10"/>
  <c r="D105" i="10"/>
  <c r="F21" i="10"/>
  <c r="D49" i="10"/>
  <c r="F58" i="10"/>
  <c r="E57" i="10"/>
  <c r="C21" i="10"/>
  <c r="E144" i="10"/>
  <c r="E126" i="10"/>
  <c r="E30" i="10"/>
  <c r="D30" i="10"/>
  <c r="C67" i="10"/>
  <c r="E12" i="10"/>
  <c r="E162" i="10"/>
  <c r="E85" i="10"/>
  <c r="D114" i="10"/>
  <c r="D145" i="10"/>
  <c r="F12" i="10"/>
  <c r="F163" i="10"/>
  <c r="F144" i="10"/>
  <c r="F96" i="10"/>
  <c r="E115" i="10"/>
  <c r="F39" i="10"/>
  <c r="C57" i="10"/>
  <c r="C12" i="10"/>
  <c r="C96" i="10"/>
  <c r="D86" i="10"/>
  <c r="D97" i="10"/>
  <c r="F15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13308BD8-E697-422E-BFAE-2FA0C1C3B661}" sourceFile="C:\Users\johannes\OneDrive - Samband íslenskra sveitarfélaga\Vinnugögn\Ársreikningar\Gagnagrunnur\Gagnagrunnurinn\Ársreikningar.accdb" keepAlive="1" name="Ársreikningar2" type="5" refreshedVersion="8" background="1">
    <dbPr connection="Provider=Microsoft.ACE.OLEDB.12.0;User ID=Admin;Data Source=C:\Users\johannes\OneDrive - Samband íslenskra sveitarfélaga\Vinnugögn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<sst xmlns="http://schemas.openxmlformats.org/spreadsheetml/2006/main" count="307" uniqueCount="56">
  <si>
    <t>Ar</t>
  </si>
  <si>
    <t>í þús. kr.</t>
  </si>
  <si>
    <t>Sum of SumOfGildi</t>
  </si>
  <si>
    <t>Sveitarfelag</t>
  </si>
  <si>
    <t>Hluti</t>
  </si>
  <si>
    <t>7300 Fjarðabyggð</t>
  </si>
  <si>
    <t>7400 Múlaþing</t>
  </si>
  <si>
    <t>7502 Vopnafjarðarhreppur</t>
  </si>
  <si>
    <t>7505 Fljótsdalshreppur</t>
  </si>
  <si>
    <t>Tegund2</t>
  </si>
  <si>
    <t>Tegund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</si>
  <si>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</si>
  <si>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</si>
  <si>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</si>
  <si>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</si>
  <si>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</si>
  <si>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</si>
  <si>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</si>
  <si>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</si>
  <si>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</si>
  <si>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</si>
  <si>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</si>
  <si>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</si>
  <si>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</si>
  <si>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</si>
  <si>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</si>
  <si>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</si>
  <si>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</si>
  <si>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>7509 Borgarfjarðarhreppur</t>
  </si>
  <si>
    <t>7613 Breiðdalshreppur</t>
  </si>
  <si>
    <t>7617 Djúpavogshreppur</t>
  </si>
  <si>
    <t>7620 Fljótsdalshérað</t>
  </si>
  <si>
    <t>A_hluti</t>
  </si>
  <si>
    <t>7000 Seyðisfjörður</t>
  </si>
  <si>
    <t>3.2.3 - Framlegð (A hluti)</t>
  </si>
  <si>
    <t>Í þúsundum króna</t>
  </si>
  <si>
    <t>Framlegð</t>
  </si>
  <si>
    <t xml:space="preserve">Á verðlagi </t>
  </si>
  <si>
    <t>Hlutf. af tekjum</t>
  </si>
  <si>
    <t>7502 Vopnafjarðahreppur</t>
  </si>
  <si>
    <t>Vísitala neysluverðs, ársmeðaltöl</t>
  </si>
  <si>
    <t>https://px.hagstofa.is:443/pxis/sq/37214755-753a-4b57-aae4-67d9f9ba445b</t>
  </si>
  <si>
    <t>Vísitala neysluverðs</t>
  </si>
  <si>
    <t>Grunnur 1988</t>
  </si>
  <si>
    <t>Frá janúar 2008 miðast vísitalan við verðlag í að minnsta kosti vikutíma í kringum miðjan mánuð en fyrir þann tíma var vísitalan miðuð við verðlag tvo fyrstu virka daga hvers mánaðar.</t>
  </si>
  <si>
    <t>Síðast uppfært:</t>
  </si>
  <si>
    <t>Höfundaréttur</t>
  </si>
  <si>
    <t>Eining:</t>
  </si>
  <si>
    <t>Ársmeðaltöl vísitalna</t>
  </si>
  <si>
    <t>Meðalvísitala neysluverðs 2020</t>
  </si>
  <si>
    <t>Uppfærsla</t>
  </si>
  <si>
    <t>Ár</t>
  </si>
  <si>
    <t>CSV</t>
  </si>
  <si>
    <t>Ársreikningar sveitarfélaga - Samband íslenskra sveitarfélaga</t>
  </si>
  <si>
    <t>2021</t>
  </si>
  <si>
    <t xml:space="preserve"> Múlaþing í núverandi mynd varð til við sameiningu Seyðisfjarðar, Borgarfjarðar, Djúpivogs og Fljótsdalshéraðs árið 2020. Í þessu skjali eru tölur á árunum 2002-2021, lagðar saman fyrir þau sveitarfélög sem sameinuðust í Múlaþing,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</si>
</sst>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Optima"/>
      <family val="2"/>
    </font>
    <font>
      <i/>
      <sz val="11"/>
      <color theme="1"/>
      <name val="Optima"/>
    </font>
    <font>
      <sz val="10"/>
      <color theme="1"/>
      <name val="Optima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Optima"/>
    </font>
    <font>
      <sz val="10"/>
      <color theme="1"/>
      <name val="Optima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/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7" fillId="0" borderId="0" xfId="3"/>
    <xf numFmtId="0" fontId="8" fillId="0" borderId="0" xfId="3" applyFont="1"/>
    <xf numFmtId="0" fontId="0" fillId="0" borderId="0" xfId="0" pivotButton="1"/>
    <xf numFmtId="3" fontId="0" fillId="0" borderId="0" xfId="0" applyNumberFormat="1"/>
    <xf numFmtId="3" fontId="0" fillId="0" borderId="0" xfId="0" pivotButton="1" applyNumberFormat="1"/>
    <xf numFmtId="3" fontId="1" fillId="0" borderId="0" xfId="0" applyNumberFormat="1" applyFont="1"/>
    <xf numFmtId="0" fontId="6" fillId="0" borderId="1" xfId="0" applyFont="1" applyBorder="1"/>
    <xf numFmtId="0" fontId="6" fillId="0" borderId="3" xfId="0" applyFont="1" applyBorder="1"/>
    <xf numFmtId="164" fontId="0" fillId="0" borderId="0" xfId="0" applyNumberFormat="1"/>
    <xf numFmtId="164" fontId="0" fillId="0" borderId="2" xfId="0" applyNumberFormat="1" applyBorder="1"/>
    <xf numFmtId="0" fontId="0" fillId="3" borderId="0" xfId="0" applyFill="1"/>
    <xf numFmtId="0" fontId="0" fillId="0" borderId="0" xfId="0" applyAlignment="1">
      <alignment wrapText="1"/>
    </xf>
    <xf numFmtId="0" fontId="10" fillId="0" borderId="0" xfId="0" applyFont="1"/>
    <xf numFmtId="3" fontId="12" fillId="0" borderId="0" xfId="3" applyNumberFormat="1" applyFont="1"/>
    <xf numFmtId="3" fontId="12" fillId="0" borderId="4" xfId="3" applyNumberFormat="1" applyFont="1" applyBorder="1"/>
    <xf numFmtId="0" fontId="1" fillId="4" borderId="5" xfId="0" applyFont="1" applyFill="1" applyBorder="1"/>
    <xf numFmtId="3" fontId="1" fillId="4" borderId="5" xfId="0" applyNumberFormat="1" applyFont="1" applyFill="1" applyBorder="1"/>
    <xf numFmtId="0" fontId="1" fillId="4" borderId="0" xfId="0" applyFont="1" applyFill="1"/>
    <xf numFmtId="3" fontId="1" fillId="4" borderId="0" xfId="0" applyNumberFormat="1" applyFont="1" applyFill="1"/>
    <xf numFmtId="0" fontId="1" fillId="4" borderId="6" xfId="0" applyFont="1" applyFill="1" applyBorder="1"/>
    <xf numFmtId="10" fontId="1" fillId="4" borderId="6" xfId="2" applyNumberFormat="1" applyFont="1" applyFill="1" applyBorder="1"/>
    <xf numFmtId="10" fontId="1" fillId="0" borderId="0" xfId="2" applyNumberFormat="1" applyFont="1" applyFill="1" applyBorder="1"/>
    <xf numFmtId="0" fontId="13" fillId="0" borderId="0" xfId="4" applyFill="1"/>
    <xf numFmtId="0" fontId="11" fillId="0" borderId="0" xfId="0" applyFont="1" applyAlignment="1">
      <alignment horizontal="center" vertical="center"/>
    </xf>
    <xf numFmtId="10" fontId="0" fillId="0" borderId="0" xfId="0" applyNumberFormat="1"/>
    <xf numFmtId="0" fontId="13" fillId="0" borderId="0" xfId="4"/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164" fontId="0" fillId="0" borderId="7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ill="1"/>
    <xf numFmtId="14" fontId="0" fillId="0" borderId="0" xfId="0" applyNumberFormat="1"/>
  </cellXfs>
  <cellStyles count="5">
    <cellStyle name="Hyperlink" xfId="4" builtinId="8"/>
    <cellStyle name="Normal" xfId="0" builtinId="0"/>
    <cellStyle name="Normal 2" xfId="3" xr:uid="{564EBFDF-F890-46B8-B9AB-9D8AC94A3AA3}"/>
    <cellStyle name="Normal 3" xfId="1" xr:uid="{377293A3-1ACB-408D-99D2-04C482BB9145}"/>
    <cellStyle name="Percent" xfId="2" builtinId="5"/>
  </cellStyles>
  <dxfs count="66"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</font>
    </dxf>
    <dxf>
      <numFmt numFmtId="3" formatCode="#,##0"/>
    </dxf>
    <dxf>
      <numFmt numFmtId="3" formatCode="#,##0"/>
    </dxf>
    <dxf>
      <font>
        <b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tima"/>
        <scheme val="none"/>
      </font>
      <alignment horizontal="center" vertical="center" textRotation="0" wrapText="0" indent="0" justifyLastLine="0" shrinkToFit="0" readingOrder="0"/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Framlegð sem hlutfall af tekjum</a:t>
            </a:r>
          </a:p>
          <a:p>
            <a:pPr>
              <a:defRPr/>
            </a:pPr>
            <a:endParaRPr lang="is-IS"/>
          </a:p>
        </c:rich>
      </c:tx>
      <c:layout>
        <c:manualLayout>
          <c:xMode val="edge"/>
          <c:yMode val="edge"/>
          <c:x val="0.44986346860383697"/>
          <c:y val="2.2662887271665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Birting!$B$4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Birting!$B$5:$B$24</c:f>
              <c:numCache>
                <c:formatCode>0.00%</c:formatCode>
                <c:ptCount val="20"/>
                <c:pt idx="0">
                  <c:v>1.5486780809248252E-3</c:v>
                </c:pt>
                <c:pt idx="1">
                  <c:v>-8.145321594528239E-2</c:v>
                </c:pt>
                <c:pt idx="2">
                  <c:v>-2.8814358834752772E-2</c:v>
                </c:pt>
                <c:pt idx="3">
                  <c:v>2.6162374650548149E-2</c:v>
                </c:pt>
                <c:pt idx="4">
                  <c:v>0.2733355466859686</c:v>
                </c:pt>
                <c:pt idx="5">
                  <c:v>0.21899202375701191</c:v>
                </c:pt>
                <c:pt idx="6">
                  <c:v>6.7215323045431055E-2</c:v>
                </c:pt>
                <c:pt idx="7">
                  <c:v>3.6762681645490236E-2</c:v>
                </c:pt>
                <c:pt idx="8">
                  <c:v>0.11357290025089038</c:v>
                </c:pt>
                <c:pt idx="9">
                  <c:v>0.10482433130518855</c:v>
                </c:pt>
                <c:pt idx="10">
                  <c:v>0.13508294711943286</c:v>
                </c:pt>
                <c:pt idx="11">
                  <c:v>0.1624472844818359</c:v>
                </c:pt>
                <c:pt idx="12">
                  <c:v>9.1992343407324401E-2</c:v>
                </c:pt>
                <c:pt idx="13">
                  <c:v>0.10819245323989192</c:v>
                </c:pt>
                <c:pt idx="14">
                  <c:v>8.0932220959066964E-2</c:v>
                </c:pt>
                <c:pt idx="15">
                  <c:v>0.10428169054755895</c:v>
                </c:pt>
                <c:pt idx="16">
                  <c:v>0.12395683193456823</c:v>
                </c:pt>
                <c:pt idx="17">
                  <c:v>0.10526283692154613</c:v>
                </c:pt>
                <c:pt idx="18">
                  <c:v>2.048183307284638E-2</c:v>
                </c:pt>
                <c:pt idx="19">
                  <c:v>4.602512849885948E-2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8-4740-B159-DB2FD1B70F47}"/>
            </c:ext>
          </c:extLst>
        </c:ser>
        <c:ser>
          <c:idx val="1"/>
          <c:order val="1"/>
          <c:tx>
            <c:strRef>
              <c:f>Birting!$C$4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Birting!$C$5:$C$24</c:f>
              <c:numCache>
                <c:formatCode>0.00%</c:formatCode>
                <c:ptCount val="20"/>
                <c:pt idx="0">
                  <c:v>-8.0658236610147205E-2</c:v>
                </c:pt>
                <c:pt idx="1">
                  <c:v>-0.10799478092136812</c:v>
                </c:pt>
                <c:pt idx="2">
                  <c:v>-6.3490430774403958E-2</c:v>
                </c:pt>
                <c:pt idx="3">
                  <c:v>4.7403515422177425E-2</c:v>
                </c:pt>
                <c:pt idx="4">
                  <c:v>6.1630137967233059E-2</c:v>
                </c:pt>
                <c:pt idx="5">
                  <c:v>7.380166883970482E-2</c:v>
                </c:pt>
                <c:pt idx="6">
                  <c:v>-0.12021543103320928</c:v>
                </c:pt>
                <c:pt idx="7">
                  <c:v>-5.8579042540518766E-2</c:v>
                </c:pt>
                <c:pt idx="8">
                  <c:v>-2.7164637331298122E-3</c:v>
                </c:pt>
                <c:pt idx="9">
                  <c:v>5.5148399174635786E-2</c:v>
                </c:pt>
                <c:pt idx="10">
                  <c:v>7.6762810448882723E-2</c:v>
                </c:pt>
                <c:pt idx="11">
                  <c:v>5.2853623478210911E-2</c:v>
                </c:pt>
                <c:pt idx="12">
                  <c:v>3.5562045458243173E-2</c:v>
                </c:pt>
                <c:pt idx="13">
                  <c:v>9.6754494524825627E-3</c:v>
                </c:pt>
                <c:pt idx="14">
                  <c:v>4.383602168551428E-2</c:v>
                </c:pt>
                <c:pt idx="15">
                  <c:v>2.0646881494594146E-2</c:v>
                </c:pt>
                <c:pt idx="16">
                  <c:v>-5.4937160943065351E-4</c:v>
                </c:pt>
                <c:pt idx="17">
                  <c:v>-1.4218376822461963E-2</c:v>
                </c:pt>
                <c:pt idx="18">
                  <c:v>-0.12630075888826212</c:v>
                </c:pt>
                <c:pt idx="19">
                  <c:v>-9.2865361178076963E-2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8-4740-B159-DB2FD1B70F47}"/>
            </c:ext>
          </c:extLst>
        </c:ser>
        <c:ser>
          <c:idx val="2"/>
          <c:order val="2"/>
          <c:tx>
            <c:strRef>
              <c:f>Birting!$D$4</c:f>
              <c:strCache>
                <c:ptCount val="1"/>
                <c:pt idx="0">
                  <c:v>7502 Vopnafjarðahreppur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Birting!$D$5:$D$24</c:f>
              <c:numCache>
                <c:formatCode>0.00%</c:formatCode>
                <c:ptCount val="20"/>
                <c:pt idx="0">
                  <c:v>-1.3083361769605974E-2</c:v>
                </c:pt>
                <c:pt idx="1">
                  <c:v>-0.1043773237763042</c:v>
                </c:pt>
                <c:pt idx="2">
                  <c:v>4.9911885259426955E-2</c:v>
                </c:pt>
                <c:pt idx="3">
                  <c:v>-8.2975631753879047E-3</c:v>
                </c:pt>
                <c:pt idx="4">
                  <c:v>4.6412211019149531E-2</c:v>
                </c:pt>
                <c:pt idx="5">
                  <c:v>0.13910865955173837</c:v>
                </c:pt>
                <c:pt idx="6">
                  <c:v>0.1539776891132644</c:v>
                </c:pt>
                <c:pt idx="7">
                  <c:v>0.20036602600662878</c:v>
                </c:pt>
                <c:pt idx="8">
                  <c:v>0.14050973605069722</c:v>
                </c:pt>
                <c:pt idx="9">
                  <c:v>6.939363848938146E-2</c:v>
                </c:pt>
                <c:pt idx="10">
                  <c:v>8.1822576992984591E-2</c:v>
                </c:pt>
                <c:pt idx="11">
                  <c:v>0.10823487545789562</c:v>
                </c:pt>
                <c:pt idx="12">
                  <c:v>6.793529168530224E-2</c:v>
                </c:pt>
                <c:pt idx="13">
                  <c:v>5.5003517834941257E-2</c:v>
                </c:pt>
                <c:pt idx="14">
                  <c:v>0.11296021441849072</c:v>
                </c:pt>
                <c:pt idx="15">
                  <c:v>8.2420822903672059E-2</c:v>
                </c:pt>
                <c:pt idx="16">
                  <c:v>-0.1965048214628021</c:v>
                </c:pt>
                <c:pt idx="17">
                  <c:v>-8.4716703468033741E-2</c:v>
                </c:pt>
                <c:pt idx="18">
                  <c:v>-0.18918564385598186</c:v>
                </c:pt>
                <c:pt idx="19">
                  <c:v>1.0530016048840586E-2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8-4740-B159-DB2FD1B70F47}"/>
            </c:ext>
          </c:extLst>
        </c:ser>
        <c:ser>
          <c:idx val="3"/>
          <c:order val="3"/>
          <c:tx>
            <c:strRef>
              <c:f>Birting!$E$4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Birting!$A$5:$A$24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Birting!$E$5:$E$24</c:f>
              <c:numCache>
                <c:formatCode>0.00%</c:formatCode>
                <c:ptCount val="20"/>
                <c:pt idx="0">
                  <c:v>2.8527390997674967E-2</c:v>
                </c:pt>
                <c:pt idx="1">
                  <c:v>0.11160816462412351</c:v>
                </c:pt>
                <c:pt idx="2">
                  <c:v>0.58554957853635647</c:v>
                </c:pt>
                <c:pt idx="3">
                  <c:v>0.59611536567734902</c:v>
                </c:pt>
                <c:pt idx="4">
                  <c:v>0.71984313143768364</c:v>
                </c:pt>
                <c:pt idx="5">
                  <c:v>0.71359396998996549</c:v>
                </c:pt>
                <c:pt idx="6">
                  <c:v>0.5209050449419681</c:v>
                </c:pt>
                <c:pt idx="7">
                  <c:v>0.35346923508509442</c:v>
                </c:pt>
                <c:pt idx="8">
                  <c:v>0.12441048381854819</c:v>
                </c:pt>
                <c:pt idx="9">
                  <c:v>0.18500105302793396</c:v>
                </c:pt>
                <c:pt idx="10">
                  <c:v>0.12145437001199466</c:v>
                </c:pt>
                <c:pt idx="11">
                  <c:v>3.3700051970106212E-2</c:v>
                </c:pt>
                <c:pt idx="12">
                  <c:v>0.19012183303336563</c:v>
                </c:pt>
                <c:pt idx="13">
                  <c:v>0.29166692391753979</c:v>
                </c:pt>
                <c:pt idx="14">
                  <c:v>0.18440322424006991</c:v>
                </c:pt>
                <c:pt idx="15">
                  <c:v>0.21225518919014896</c:v>
                </c:pt>
                <c:pt idx="16">
                  <c:v>0.30335184664923387</c:v>
                </c:pt>
                <c:pt idx="17">
                  <c:v>8.2780192941298555E-2</c:v>
                </c:pt>
                <c:pt idx="18">
                  <c:v>-5.7553748102012595E-2</c:v>
                </c:pt>
                <c:pt idx="19">
                  <c:v>-1.0774049217002236E-2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8-4740-B159-DB2FD1B7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653152"/>
        <c:axId val="1712633600"/>
      </c:lineChart>
      <c:catAx>
        <c:axId val="17126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12633600"/>
        <c:crosses val="autoZero"/>
        <c:auto val="1"/>
        <c:lblAlgn val="ctr"/>
        <c:lblOffset val="100"/>
        <c:noMultiLvlLbl val="0"/>
      </c:catAx>
      <c:valAx>
        <c:axId val="171263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1265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147636</xdr:colOff>
      <xdr:row>3</xdr:row>
      <xdr:rowOff>14287</xdr:rowOff>
    </xdr:from>
    <xdr:to>
      <xdr:col>19</xdr:col>
      <xdr:colOff>352424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B2F5C5-7E7D-499D-8933-333E88BC3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784.598161689813" backgroundQuery="1" createdVersion="8" refreshedVersion="8" minRefreshableVersion="3" recordCount="29460" xr:uid="{BBEE13C3-B8A0-4763-A1CB-61906BA72BEB}">
  <cacheSource type="external" connectionId="2"/>
  <cacheFields count="6">
    <cacheField name="Ar" numFmtId="0">
      <sharedItems count="20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</sharedItems>
    </cacheField>
    <cacheField name="Sveitarfelag" numFmtId="0">
      <sharedItems count="78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110501161.10000001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60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  <r>
    <x v="19"/>
    <x v="0"/>
    <x v="0"/>
    <x v="0"/>
    <n v="6528867.2999999998"/>
  </r>
  <r>
    <x v="19"/>
    <x v="0"/>
    <x v="0"/>
    <x v="1"/>
    <n v="52563871.299999997"/>
  </r>
  <r>
    <x v="19"/>
    <x v="0"/>
    <x v="0"/>
    <x v="2"/>
    <n v="-211905.6"/>
  </r>
  <r>
    <x v="19"/>
    <x v="0"/>
    <x v="0"/>
    <x v="3"/>
    <n v="-1354457.0999999994"/>
  </r>
  <r>
    <x v="19"/>
    <x v="0"/>
    <x v="0"/>
    <x v="4"/>
    <n v="8761951"/>
  </r>
  <r>
    <x v="19"/>
    <x v="0"/>
    <x v="0"/>
    <x v="5"/>
    <n v="85880728.299999997"/>
  </r>
  <r>
    <x v="19"/>
    <x v="0"/>
    <x v="0"/>
    <x v="6"/>
    <n v="0"/>
  </r>
  <r>
    <x v="19"/>
    <x v="0"/>
    <x v="0"/>
    <x v="7"/>
    <n v="-3849598.9000000115"/>
  </r>
  <r>
    <x v="19"/>
    <x v="0"/>
    <x v="0"/>
    <x v="8"/>
    <n v="110501161.10000001"/>
  </r>
  <r>
    <x v="19"/>
    <x v="0"/>
    <x v="0"/>
    <x v="9"/>
    <n v="23003307.399999999"/>
  </r>
  <r>
    <x v="19"/>
    <x v="0"/>
    <x v="1"/>
    <x v="0"/>
    <n v="21052234.100000001"/>
  </r>
  <r>
    <x v="19"/>
    <x v="0"/>
    <x v="1"/>
    <x v="1"/>
    <n v="61495584.899999999"/>
  </r>
  <r>
    <x v="19"/>
    <x v="0"/>
    <x v="1"/>
    <x v="2"/>
    <n v="-202905.60000000001"/>
  </r>
  <r>
    <x v="19"/>
    <x v="0"/>
    <x v="1"/>
    <x v="3"/>
    <n v="-12931502.399999999"/>
  </r>
  <r>
    <x v="19"/>
    <x v="0"/>
    <x v="1"/>
    <x v="4"/>
    <n v="8761951"/>
  </r>
  <r>
    <x v="19"/>
    <x v="0"/>
    <x v="1"/>
    <x v="5"/>
    <n v="99466329.400000006"/>
  </r>
  <r>
    <x v="19"/>
    <x v="0"/>
    <x v="1"/>
    <x v="6"/>
    <n v="15546476.600000001"/>
  </r>
  <r>
    <x v="19"/>
    <x v="0"/>
    <x v="1"/>
    <x v="7"/>
    <n v="23402394.599999979"/>
  </r>
  <r>
    <x v="19"/>
    <x v="0"/>
    <x v="1"/>
    <x v="8"/>
    <n v="109819197.10000001"/>
  </r>
  <r>
    <x v="19"/>
    <x v="0"/>
    <x v="1"/>
    <x v="9"/>
    <n v="84017515.099999994"/>
  </r>
  <r>
    <x v="19"/>
    <x v="1"/>
    <x v="0"/>
    <x v="0"/>
    <n v="1423093"/>
  </r>
  <r>
    <x v="19"/>
    <x v="1"/>
    <x v="0"/>
    <x v="1"/>
    <n v="12872254"/>
  </r>
  <r>
    <x v="19"/>
    <x v="1"/>
    <x v="0"/>
    <x v="2"/>
    <n v="566275"/>
  </r>
  <r>
    <x v="19"/>
    <x v="1"/>
    <x v="0"/>
    <x v="3"/>
    <n v="-1553624"/>
  </r>
  <r>
    <x v="19"/>
    <x v="1"/>
    <x v="0"/>
    <x v="4"/>
    <n v="1843772"/>
  </r>
  <r>
    <x v="19"/>
    <x v="1"/>
    <x v="0"/>
    <x v="5"/>
    <n v="21685261"/>
  </r>
  <r>
    <x v="19"/>
    <x v="1"/>
    <x v="0"/>
    <x v="6"/>
    <n v="0"/>
  </r>
  <r>
    <x v="19"/>
    <x v="1"/>
    <x v="0"/>
    <x v="7"/>
    <n v="-467849"/>
  </r>
  <r>
    <x v="19"/>
    <x v="1"/>
    <x v="0"/>
    <x v="8"/>
    <n v="30396969"/>
  </r>
  <r>
    <x v="19"/>
    <x v="1"/>
    <x v="0"/>
    <x v="9"/>
    <n v="5391917"/>
  </r>
  <r>
    <x v="19"/>
    <x v="1"/>
    <x v="1"/>
    <x v="0"/>
    <n v="1649866"/>
  </r>
  <r>
    <x v="19"/>
    <x v="1"/>
    <x v="1"/>
    <x v="1"/>
    <n v="13476225"/>
  </r>
  <r>
    <x v="19"/>
    <x v="1"/>
    <x v="1"/>
    <x v="2"/>
    <n v="566275"/>
  </r>
  <r>
    <x v="19"/>
    <x v="1"/>
    <x v="1"/>
    <x v="3"/>
    <n v="-2023285"/>
  </r>
  <r>
    <x v="19"/>
    <x v="1"/>
    <x v="1"/>
    <x v="4"/>
    <n v="1843772"/>
  </r>
  <r>
    <x v="19"/>
    <x v="1"/>
    <x v="1"/>
    <x v="5"/>
    <n v="21810418"/>
  </r>
  <r>
    <x v="19"/>
    <x v="1"/>
    <x v="1"/>
    <x v="6"/>
    <n v="0"/>
  </r>
  <r>
    <x v="19"/>
    <x v="1"/>
    <x v="1"/>
    <x v="7"/>
    <n v="95906"/>
  </r>
  <r>
    <x v="19"/>
    <x v="1"/>
    <x v="1"/>
    <x v="8"/>
    <n v="30306801"/>
  </r>
  <r>
    <x v="19"/>
    <x v="1"/>
    <x v="1"/>
    <x v="9"/>
    <n v="7471402"/>
  </r>
  <r>
    <x v="19"/>
    <x v="2"/>
    <x v="0"/>
    <x v="0"/>
    <n v="159943"/>
  </r>
  <r>
    <x v="19"/>
    <x v="2"/>
    <x v="0"/>
    <x v="1"/>
    <n v="1798806"/>
  </r>
  <r>
    <x v="19"/>
    <x v="2"/>
    <x v="0"/>
    <x v="2"/>
    <n v="530758"/>
  </r>
  <r>
    <x v="19"/>
    <x v="2"/>
    <x v="0"/>
    <x v="3"/>
    <n v="-50359"/>
  </r>
  <r>
    <x v="19"/>
    <x v="2"/>
    <x v="0"/>
    <x v="4"/>
    <n v="351459"/>
  </r>
  <r>
    <x v="19"/>
    <x v="2"/>
    <x v="0"/>
    <x v="5"/>
    <n v="2730799"/>
  </r>
  <r>
    <x v="19"/>
    <x v="2"/>
    <x v="0"/>
    <x v="6"/>
    <n v="0"/>
  </r>
  <r>
    <x v="19"/>
    <x v="2"/>
    <x v="0"/>
    <x v="7"/>
    <n v="-566409"/>
  </r>
  <r>
    <x v="19"/>
    <x v="2"/>
    <x v="0"/>
    <x v="8"/>
    <n v="3615146"/>
  </r>
  <r>
    <x v="19"/>
    <x v="2"/>
    <x v="0"/>
    <x v="9"/>
    <n v="737651"/>
  </r>
  <r>
    <x v="19"/>
    <x v="2"/>
    <x v="1"/>
    <x v="0"/>
    <n v="198306"/>
  </r>
  <r>
    <x v="19"/>
    <x v="2"/>
    <x v="1"/>
    <x v="1"/>
    <n v="1901744"/>
  </r>
  <r>
    <x v="19"/>
    <x v="2"/>
    <x v="1"/>
    <x v="2"/>
    <n v="550576"/>
  </r>
  <r>
    <x v="19"/>
    <x v="2"/>
    <x v="1"/>
    <x v="3"/>
    <n v="-151053"/>
  </r>
  <r>
    <x v="19"/>
    <x v="2"/>
    <x v="1"/>
    <x v="4"/>
    <n v="351459"/>
  </r>
  <r>
    <x v="19"/>
    <x v="2"/>
    <x v="1"/>
    <x v="5"/>
    <n v="2751946"/>
  </r>
  <r>
    <x v="19"/>
    <x v="2"/>
    <x v="1"/>
    <x v="6"/>
    <n v="-4529"/>
  </r>
  <r>
    <x v="19"/>
    <x v="2"/>
    <x v="1"/>
    <x v="7"/>
    <n v="-528155"/>
  </r>
  <r>
    <x v="19"/>
    <x v="2"/>
    <x v="1"/>
    <x v="8"/>
    <n v="3611801"/>
  </r>
  <r>
    <x v="19"/>
    <x v="2"/>
    <x v="1"/>
    <x v="9"/>
    <n v="1066739"/>
  </r>
  <r>
    <x v="19"/>
    <x v="3"/>
    <x v="0"/>
    <x v="0"/>
    <n v="999523"/>
  </r>
  <r>
    <x v="19"/>
    <x v="3"/>
    <x v="0"/>
    <x v="1"/>
    <n v="7344921"/>
  </r>
  <r>
    <x v="19"/>
    <x v="3"/>
    <x v="0"/>
    <x v="2"/>
    <n v="932109"/>
  </r>
  <r>
    <x v="19"/>
    <x v="3"/>
    <x v="0"/>
    <x v="3"/>
    <n v="-875488"/>
  </r>
  <r>
    <x v="19"/>
    <x v="3"/>
    <x v="0"/>
    <x v="4"/>
    <n v="1225646"/>
  </r>
  <r>
    <x v="19"/>
    <x v="3"/>
    <x v="0"/>
    <x v="5"/>
    <n v="9042168"/>
  </r>
  <r>
    <x v="19"/>
    <x v="3"/>
    <x v="0"/>
    <x v="6"/>
    <n v="0"/>
  </r>
  <r>
    <x v="19"/>
    <x v="3"/>
    <x v="0"/>
    <x v="7"/>
    <n v="-59930"/>
  </r>
  <r>
    <x v="19"/>
    <x v="3"/>
    <x v="0"/>
    <x v="8"/>
    <n v="14840161"/>
  </r>
  <r>
    <x v="19"/>
    <x v="3"/>
    <x v="0"/>
    <x v="9"/>
    <n v="3068472"/>
  </r>
  <r>
    <x v="19"/>
    <x v="3"/>
    <x v="1"/>
    <x v="0"/>
    <n v="1145857"/>
  </r>
  <r>
    <x v="19"/>
    <x v="3"/>
    <x v="1"/>
    <x v="1"/>
    <n v="7637452"/>
  </r>
  <r>
    <x v="19"/>
    <x v="3"/>
    <x v="1"/>
    <x v="2"/>
    <n v="932109"/>
  </r>
  <r>
    <x v="19"/>
    <x v="3"/>
    <x v="1"/>
    <x v="3"/>
    <n v="-930334"/>
  </r>
  <r>
    <x v="19"/>
    <x v="3"/>
    <x v="1"/>
    <x v="4"/>
    <n v="1225646"/>
  </r>
  <r>
    <x v="19"/>
    <x v="3"/>
    <x v="1"/>
    <x v="5"/>
    <n v="9169411"/>
  </r>
  <r>
    <x v="19"/>
    <x v="3"/>
    <x v="1"/>
    <x v="6"/>
    <n v="0"/>
  </r>
  <r>
    <x v="19"/>
    <x v="3"/>
    <x v="1"/>
    <x v="7"/>
    <n v="408046"/>
  </r>
  <r>
    <x v="19"/>
    <x v="3"/>
    <x v="1"/>
    <x v="8"/>
    <n v="14806624"/>
  </r>
  <r>
    <x v="19"/>
    <x v="3"/>
    <x v="1"/>
    <x v="9"/>
    <n v="4190939"/>
  </r>
  <r>
    <x v="19"/>
    <x v="4"/>
    <x v="0"/>
    <x v="0"/>
    <n v="853169"/>
  </r>
  <r>
    <x v="19"/>
    <x v="4"/>
    <x v="0"/>
    <x v="1"/>
    <n v="11409585"/>
  </r>
  <r>
    <x v="19"/>
    <x v="4"/>
    <x v="0"/>
    <x v="2"/>
    <n v="2295385"/>
  </r>
  <r>
    <x v="19"/>
    <x v="4"/>
    <x v="0"/>
    <x v="3"/>
    <n v="-1497709"/>
  </r>
  <r>
    <x v="19"/>
    <x v="4"/>
    <x v="0"/>
    <x v="4"/>
    <n v="2854287"/>
  </r>
  <r>
    <x v="19"/>
    <x v="4"/>
    <x v="0"/>
    <x v="5"/>
    <n v="16650072"/>
  </r>
  <r>
    <x v="19"/>
    <x v="4"/>
    <x v="0"/>
    <x v="6"/>
    <n v="0"/>
  </r>
  <r>
    <x v="19"/>
    <x v="4"/>
    <x v="0"/>
    <x v="7"/>
    <n v="-1479573"/>
  </r>
  <r>
    <x v="19"/>
    <x v="4"/>
    <x v="0"/>
    <x v="8"/>
    <n v="22818176"/>
  </r>
  <r>
    <x v="19"/>
    <x v="4"/>
    <x v="0"/>
    <x v="9"/>
    <n v="5553884"/>
  </r>
  <r>
    <x v="19"/>
    <x v="4"/>
    <x v="1"/>
    <x v="0"/>
    <n v="1198229"/>
  </r>
  <r>
    <x v="19"/>
    <x v="4"/>
    <x v="1"/>
    <x v="1"/>
    <n v="11889536"/>
  </r>
  <r>
    <x v="19"/>
    <x v="4"/>
    <x v="1"/>
    <x v="2"/>
    <n v="2328709"/>
  </r>
  <r>
    <x v="19"/>
    <x v="4"/>
    <x v="1"/>
    <x v="3"/>
    <n v="-1892890"/>
  </r>
  <r>
    <x v="19"/>
    <x v="4"/>
    <x v="1"/>
    <x v="4"/>
    <n v="2854287"/>
  </r>
  <r>
    <x v="19"/>
    <x v="4"/>
    <x v="1"/>
    <x v="5"/>
    <n v="16992078"/>
  </r>
  <r>
    <x v="19"/>
    <x v="4"/>
    <x v="1"/>
    <x v="6"/>
    <n v="0"/>
  </r>
  <r>
    <x v="19"/>
    <x v="4"/>
    <x v="1"/>
    <x v="7"/>
    <n v="-708511"/>
  </r>
  <r>
    <x v="19"/>
    <x v="4"/>
    <x v="1"/>
    <x v="8"/>
    <n v="22817000"/>
  </r>
  <r>
    <x v="19"/>
    <x v="4"/>
    <x v="1"/>
    <x v="9"/>
    <n v="7921644"/>
  </r>
  <r>
    <x v="19"/>
    <x v="6"/>
    <x v="0"/>
    <x v="0"/>
    <n v="439988"/>
  </r>
  <r>
    <x v="19"/>
    <x v="6"/>
    <x v="0"/>
    <x v="1"/>
    <n v="5438516"/>
  </r>
  <r>
    <x v="19"/>
    <x v="6"/>
    <x v="0"/>
    <x v="2"/>
    <n v="527056"/>
  </r>
  <r>
    <x v="19"/>
    <x v="6"/>
    <x v="0"/>
    <x v="3"/>
    <n v="-849569"/>
  </r>
  <r>
    <x v="19"/>
    <x v="6"/>
    <x v="0"/>
    <x v="4"/>
    <n v="2157243"/>
  </r>
  <r>
    <x v="19"/>
    <x v="6"/>
    <x v="0"/>
    <x v="5"/>
    <n v="6906914"/>
  </r>
  <r>
    <x v="19"/>
    <x v="6"/>
    <x v="0"/>
    <x v="6"/>
    <n v="0"/>
  </r>
  <r>
    <x v="19"/>
    <x v="6"/>
    <x v="0"/>
    <x v="7"/>
    <n v="-618276"/>
  </r>
  <r>
    <x v="19"/>
    <x v="6"/>
    <x v="0"/>
    <x v="8"/>
    <n v="9450000"/>
  </r>
  <r>
    <x v="19"/>
    <x v="6"/>
    <x v="0"/>
    <x v="9"/>
    <n v="1936524"/>
  </r>
  <r>
    <x v="19"/>
    <x v="6"/>
    <x v="1"/>
    <x v="0"/>
    <n v="521831"/>
  </r>
  <r>
    <x v="19"/>
    <x v="6"/>
    <x v="1"/>
    <x v="1"/>
    <n v="6010131"/>
  </r>
  <r>
    <x v="19"/>
    <x v="6"/>
    <x v="1"/>
    <x v="2"/>
    <n v="527056"/>
  </r>
  <r>
    <x v="19"/>
    <x v="6"/>
    <x v="1"/>
    <x v="3"/>
    <n v="-961293"/>
  </r>
  <r>
    <x v="19"/>
    <x v="6"/>
    <x v="1"/>
    <x v="4"/>
    <n v="2157243"/>
  </r>
  <r>
    <x v="19"/>
    <x v="6"/>
    <x v="1"/>
    <x v="5"/>
    <n v="6952442"/>
  </r>
  <r>
    <x v="19"/>
    <x v="6"/>
    <x v="1"/>
    <x v="6"/>
    <n v="-24500"/>
  </r>
  <r>
    <x v="19"/>
    <x v="6"/>
    <x v="1"/>
    <x v="7"/>
    <n v="-561503"/>
  </r>
  <r>
    <x v="19"/>
    <x v="6"/>
    <x v="1"/>
    <x v="8"/>
    <n v="9433617"/>
  </r>
  <r>
    <x v="19"/>
    <x v="6"/>
    <x v="1"/>
    <x v="9"/>
    <n v="2844890"/>
  </r>
  <r>
    <x v="19"/>
    <x v="7"/>
    <x v="0"/>
    <x v="0"/>
    <n v="1969"/>
  </r>
  <r>
    <x v="19"/>
    <x v="7"/>
    <x v="0"/>
    <x v="1"/>
    <n v="221190"/>
  </r>
  <r>
    <x v="19"/>
    <x v="7"/>
    <x v="0"/>
    <x v="2"/>
    <n v="0"/>
  </r>
  <r>
    <x v="19"/>
    <x v="7"/>
    <x v="0"/>
    <x v="3"/>
    <n v="-736"/>
  </r>
  <r>
    <x v="19"/>
    <x v="7"/>
    <x v="0"/>
    <x v="4"/>
    <n v="18524"/>
  </r>
  <r>
    <x v="19"/>
    <x v="7"/>
    <x v="0"/>
    <x v="5"/>
    <n v="66640"/>
  </r>
  <r>
    <x v="19"/>
    <x v="7"/>
    <x v="0"/>
    <x v="6"/>
    <n v="0"/>
  </r>
  <r>
    <x v="19"/>
    <x v="7"/>
    <x v="0"/>
    <x v="7"/>
    <n v="-1312"/>
  </r>
  <r>
    <x v="19"/>
    <x v="7"/>
    <x v="0"/>
    <x v="8"/>
    <n v="229299"/>
  </r>
  <r>
    <x v="19"/>
    <x v="7"/>
    <x v="0"/>
    <x v="9"/>
    <n v="41400"/>
  </r>
  <r>
    <x v="19"/>
    <x v="7"/>
    <x v="1"/>
    <x v="0"/>
    <n v="20527"/>
  </r>
  <r>
    <x v="19"/>
    <x v="7"/>
    <x v="1"/>
    <x v="1"/>
    <n v="261339"/>
  </r>
  <r>
    <x v="19"/>
    <x v="7"/>
    <x v="1"/>
    <x v="2"/>
    <n v="0"/>
  </r>
  <r>
    <x v="19"/>
    <x v="7"/>
    <x v="1"/>
    <x v="3"/>
    <n v="-29267"/>
  </r>
  <r>
    <x v="19"/>
    <x v="7"/>
    <x v="1"/>
    <x v="4"/>
    <n v="18524"/>
  </r>
  <r>
    <x v="19"/>
    <x v="7"/>
    <x v="1"/>
    <x v="5"/>
    <n v="75540"/>
  </r>
  <r>
    <x v="19"/>
    <x v="7"/>
    <x v="1"/>
    <x v="6"/>
    <n v="0"/>
  </r>
  <r>
    <x v="19"/>
    <x v="7"/>
    <x v="1"/>
    <x v="7"/>
    <n v="-1601"/>
  </r>
  <r>
    <x v="19"/>
    <x v="7"/>
    <x v="1"/>
    <x v="8"/>
    <n v="229299"/>
  </r>
  <r>
    <x v="19"/>
    <x v="7"/>
    <x v="1"/>
    <x v="9"/>
    <n v="137249"/>
  </r>
  <r>
    <x v="19"/>
    <x v="8"/>
    <x v="0"/>
    <x v="0"/>
    <n v="667413"/>
  </r>
  <r>
    <x v="19"/>
    <x v="8"/>
    <x v="0"/>
    <x v="1"/>
    <n v="7175894"/>
  </r>
  <r>
    <x v="19"/>
    <x v="8"/>
    <x v="0"/>
    <x v="2"/>
    <n v="1055380"/>
  </r>
  <r>
    <x v="19"/>
    <x v="8"/>
    <x v="0"/>
    <x v="3"/>
    <n v="-743858"/>
  </r>
  <r>
    <x v="19"/>
    <x v="8"/>
    <x v="0"/>
    <x v="4"/>
    <n v="2957991"/>
  </r>
  <r>
    <x v="19"/>
    <x v="8"/>
    <x v="0"/>
    <x v="5"/>
    <n v="10041148"/>
  </r>
  <r>
    <x v="19"/>
    <x v="8"/>
    <x v="0"/>
    <x v="6"/>
    <n v="3526284"/>
  </r>
  <r>
    <x v="19"/>
    <x v="8"/>
    <x v="0"/>
    <x v="7"/>
    <n v="2170393"/>
  </r>
  <r>
    <x v="19"/>
    <x v="8"/>
    <x v="0"/>
    <x v="8"/>
    <n v="13114478"/>
  </r>
  <r>
    <x v="19"/>
    <x v="8"/>
    <x v="0"/>
    <x v="9"/>
    <n v="2255333"/>
  </r>
  <r>
    <x v="19"/>
    <x v="8"/>
    <x v="1"/>
    <x v="0"/>
    <n v="1828258"/>
  </r>
  <r>
    <x v="19"/>
    <x v="8"/>
    <x v="1"/>
    <x v="1"/>
    <n v="10634770"/>
  </r>
  <r>
    <x v="19"/>
    <x v="8"/>
    <x v="1"/>
    <x v="2"/>
    <n v="1062220"/>
  </r>
  <r>
    <x v="19"/>
    <x v="8"/>
    <x v="1"/>
    <x v="3"/>
    <n v="-2084780"/>
  </r>
  <r>
    <x v="19"/>
    <x v="8"/>
    <x v="1"/>
    <x v="4"/>
    <n v="2957991"/>
  </r>
  <r>
    <x v="19"/>
    <x v="8"/>
    <x v="1"/>
    <x v="5"/>
    <n v="11547780"/>
  </r>
  <r>
    <x v="19"/>
    <x v="8"/>
    <x v="1"/>
    <x v="6"/>
    <n v="-656101"/>
  </r>
  <r>
    <x v="19"/>
    <x v="8"/>
    <x v="1"/>
    <x v="7"/>
    <n v="-925987"/>
  </r>
  <r>
    <x v="19"/>
    <x v="8"/>
    <x v="1"/>
    <x v="8"/>
    <n v="13067151"/>
  </r>
  <r>
    <x v="19"/>
    <x v="8"/>
    <x v="1"/>
    <x v="9"/>
    <n v="10862780"/>
  </r>
  <r>
    <x v="19"/>
    <x v="9"/>
    <x v="0"/>
    <x v="0"/>
    <n v="229810"/>
  </r>
  <r>
    <x v="19"/>
    <x v="9"/>
    <x v="0"/>
    <x v="1"/>
    <n v="1211378"/>
  </r>
  <r>
    <x v="19"/>
    <x v="9"/>
    <x v="0"/>
    <x v="2"/>
    <n v="214951"/>
  </r>
  <r>
    <x v="19"/>
    <x v="9"/>
    <x v="0"/>
    <x v="3"/>
    <n v="9600"/>
  </r>
  <r>
    <x v="19"/>
    <x v="9"/>
    <x v="0"/>
    <x v="4"/>
    <n v="787036"/>
  </r>
  <r>
    <x v="19"/>
    <x v="9"/>
    <x v="0"/>
    <x v="5"/>
    <n v="2073449"/>
  </r>
  <r>
    <x v="19"/>
    <x v="9"/>
    <x v="0"/>
    <x v="6"/>
    <n v="0"/>
  </r>
  <r>
    <x v="19"/>
    <x v="9"/>
    <x v="0"/>
    <x v="7"/>
    <n v="12186"/>
  </r>
  <r>
    <x v="19"/>
    <x v="9"/>
    <x v="0"/>
    <x v="8"/>
    <n v="2630849"/>
  </r>
  <r>
    <x v="19"/>
    <x v="9"/>
    <x v="0"/>
    <x v="9"/>
    <n v="314289"/>
  </r>
  <r>
    <x v="19"/>
    <x v="9"/>
    <x v="1"/>
    <x v="0"/>
    <n v="295766"/>
  </r>
  <r>
    <x v="19"/>
    <x v="9"/>
    <x v="1"/>
    <x v="1"/>
    <n v="1291488"/>
  </r>
  <r>
    <x v="19"/>
    <x v="9"/>
    <x v="1"/>
    <x v="2"/>
    <n v="240225"/>
  </r>
  <r>
    <x v="19"/>
    <x v="9"/>
    <x v="1"/>
    <x v="3"/>
    <n v="-82713"/>
  </r>
  <r>
    <x v="19"/>
    <x v="9"/>
    <x v="1"/>
    <x v="4"/>
    <n v="787036"/>
  </r>
  <r>
    <x v="19"/>
    <x v="9"/>
    <x v="1"/>
    <x v="5"/>
    <n v="2140862"/>
  </r>
  <r>
    <x v="19"/>
    <x v="9"/>
    <x v="1"/>
    <x v="6"/>
    <n v="0"/>
  </r>
  <r>
    <x v="19"/>
    <x v="9"/>
    <x v="1"/>
    <x v="7"/>
    <n v="102091"/>
  </r>
  <r>
    <x v="19"/>
    <x v="9"/>
    <x v="1"/>
    <x v="8"/>
    <n v="2627683"/>
  </r>
  <r>
    <x v="19"/>
    <x v="9"/>
    <x v="1"/>
    <x v="9"/>
    <n v="738426"/>
  </r>
  <r>
    <x v="19"/>
    <x v="12"/>
    <x v="0"/>
    <x v="0"/>
    <n v="95035"/>
  </r>
  <r>
    <x v="19"/>
    <x v="12"/>
    <x v="0"/>
    <x v="1"/>
    <n v="577862"/>
  </r>
  <r>
    <x v="19"/>
    <x v="12"/>
    <x v="0"/>
    <x v="2"/>
    <n v="12538"/>
  </r>
  <r>
    <x v="19"/>
    <x v="12"/>
    <x v="0"/>
    <x v="3"/>
    <n v="-69724"/>
  </r>
  <r>
    <x v="19"/>
    <x v="12"/>
    <x v="0"/>
    <x v="4"/>
    <n v="366632"/>
  </r>
  <r>
    <x v="19"/>
    <x v="12"/>
    <x v="0"/>
    <x v="5"/>
    <n v="910938"/>
  </r>
  <r>
    <x v="19"/>
    <x v="12"/>
    <x v="0"/>
    <x v="6"/>
    <n v="0"/>
  </r>
  <r>
    <x v="19"/>
    <x v="12"/>
    <x v="0"/>
    <x v="7"/>
    <n v="-244094"/>
  </r>
  <r>
    <x v="19"/>
    <x v="12"/>
    <x v="0"/>
    <x v="8"/>
    <n v="915704"/>
  </r>
  <r>
    <x v="19"/>
    <x v="12"/>
    <x v="0"/>
    <x v="9"/>
    <n v="139667"/>
  </r>
  <r>
    <x v="19"/>
    <x v="12"/>
    <x v="1"/>
    <x v="0"/>
    <n v="107154"/>
  </r>
  <r>
    <x v="19"/>
    <x v="12"/>
    <x v="1"/>
    <x v="1"/>
    <n v="604915"/>
  </r>
  <r>
    <x v="19"/>
    <x v="12"/>
    <x v="1"/>
    <x v="2"/>
    <n v="12538"/>
  </r>
  <r>
    <x v="19"/>
    <x v="12"/>
    <x v="1"/>
    <x v="3"/>
    <n v="-76721"/>
  </r>
  <r>
    <x v="19"/>
    <x v="12"/>
    <x v="1"/>
    <x v="4"/>
    <n v="366632"/>
  </r>
  <r>
    <x v="19"/>
    <x v="12"/>
    <x v="1"/>
    <x v="5"/>
    <n v="911812"/>
  </r>
  <r>
    <x v="19"/>
    <x v="12"/>
    <x v="1"/>
    <x v="6"/>
    <n v="0"/>
  </r>
  <r>
    <x v="19"/>
    <x v="12"/>
    <x v="1"/>
    <x v="7"/>
    <n v="-236229"/>
  </r>
  <r>
    <x v="19"/>
    <x v="12"/>
    <x v="1"/>
    <x v="8"/>
    <n v="915703"/>
  </r>
  <r>
    <x v="19"/>
    <x v="12"/>
    <x v="1"/>
    <x v="9"/>
    <n v="194576"/>
  </r>
  <r>
    <x v="19"/>
    <x v="76"/>
    <x v="0"/>
    <x v="0"/>
    <n v="205820"/>
  </r>
  <r>
    <x v="19"/>
    <x v="76"/>
    <x v="0"/>
    <x v="1"/>
    <n v="1772344"/>
  </r>
  <r>
    <x v="19"/>
    <x v="76"/>
    <x v="0"/>
    <x v="2"/>
    <n v="153233"/>
  </r>
  <r>
    <x v="19"/>
    <x v="76"/>
    <x v="0"/>
    <x v="3"/>
    <n v="-114639"/>
  </r>
  <r>
    <x v="19"/>
    <x v="76"/>
    <x v="0"/>
    <x v="4"/>
    <n v="962302"/>
  </r>
  <r>
    <x v="19"/>
    <x v="76"/>
    <x v="0"/>
    <x v="5"/>
    <n v="2294039"/>
  </r>
  <r>
    <x v="19"/>
    <x v="76"/>
    <x v="0"/>
    <x v="6"/>
    <n v="0"/>
  </r>
  <r>
    <x v="19"/>
    <x v="76"/>
    <x v="0"/>
    <x v="7"/>
    <n v="-83580"/>
  </r>
  <r>
    <x v="19"/>
    <x v="76"/>
    <x v="0"/>
    <x v="8"/>
    <n v="2910946"/>
  </r>
  <r>
    <x v="19"/>
    <x v="76"/>
    <x v="0"/>
    <x v="9"/>
    <n v="583247"/>
  </r>
  <r>
    <x v="19"/>
    <x v="76"/>
    <x v="1"/>
    <x v="0"/>
    <n v="247490"/>
  </r>
  <r>
    <x v="19"/>
    <x v="76"/>
    <x v="1"/>
    <x v="1"/>
    <n v="1819742"/>
  </r>
  <r>
    <x v="19"/>
    <x v="76"/>
    <x v="1"/>
    <x v="2"/>
    <n v="183655"/>
  </r>
  <r>
    <x v="19"/>
    <x v="76"/>
    <x v="1"/>
    <x v="3"/>
    <n v="-197555"/>
  </r>
  <r>
    <x v="19"/>
    <x v="76"/>
    <x v="1"/>
    <x v="4"/>
    <n v="962302"/>
  </r>
  <r>
    <x v="19"/>
    <x v="76"/>
    <x v="1"/>
    <x v="5"/>
    <n v="2347612"/>
  </r>
  <r>
    <x v="19"/>
    <x v="76"/>
    <x v="1"/>
    <x v="6"/>
    <n v="0"/>
  </r>
  <r>
    <x v="19"/>
    <x v="76"/>
    <x v="1"/>
    <x v="7"/>
    <n v="-106927"/>
  </r>
  <r>
    <x v="19"/>
    <x v="76"/>
    <x v="1"/>
    <x v="8"/>
    <n v="2903930"/>
  </r>
  <r>
    <x v="19"/>
    <x v="76"/>
    <x v="1"/>
    <x v="9"/>
    <n v="822895"/>
  </r>
  <r>
    <x v="19"/>
    <x v="13"/>
    <x v="0"/>
    <x v="0"/>
    <n v="237414.1"/>
  </r>
  <r>
    <x v="19"/>
    <x v="13"/>
    <x v="0"/>
    <x v="1"/>
    <n v="2445840.9"/>
  </r>
  <r>
    <x v="19"/>
    <x v="13"/>
    <x v="0"/>
    <x v="2"/>
    <n v="531835.4"/>
  </r>
  <r>
    <x v="19"/>
    <x v="13"/>
    <x v="0"/>
    <x v="3"/>
    <n v="192636.60000000003"/>
  </r>
  <r>
    <x v="19"/>
    <x v="13"/>
    <x v="0"/>
    <x v="4"/>
    <n v="1547031.7"/>
  </r>
  <r>
    <x v="19"/>
    <x v="13"/>
    <x v="0"/>
    <x v="5"/>
    <n v="4949089.8"/>
  </r>
  <r>
    <x v="19"/>
    <x v="13"/>
    <x v="0"/>
    <x v="6"/>
    <n v="262196.40000000002"/>
  </r>
  <r>
    <x v="19"/>
    <x v="13"/>
    <x v="0"/>
    <x v="7"/>
    <n v="507252.00000000099"/>
  </r>
  <r>
    <x v="19"/>
    <x v="13"/>
    <x v="0"/>
    <x v="8"/>
    <n v="5598243"/>
  </r>
  <r>
    <x v="19"/>
    <x v="13"/>
    <x v="0"/>
    <x v="9"/>
    <n v="1071324.5"/>
  </r>
  <r>
    <x v="19"/>
    <x v="13"/>
    <x v="1"/>
    <x v="0"/>
    <n v="263604.7"/>
  </r>
  <r>
    <x v="19"/>
    <x v="13"/>
    <x v="1"/>
    <x v="1"/>
    <n v="2561241.5"/>
  </r>
  <r>
    <x v="19"/>
    <x v="13"/>
    <x v="1"/>
    <x v="2"/>
    <n v="535694.4"/>
  </r>
  <r>
    <x v="19"/>
    <x v="13"/>
    <x v="1"/>
    <x v="3"/>
    <n v="162403.5"/>
  </r>
  <r>
    <x v="19"/>
    <x v="13"/>
    <x v="1"/>
    <x v="4"/>
    <n v="1547031.7"/>
  </r>
  <r>
    <x v="19"/>
    <x v="13"/>
    <x v="1"/>
    <x v="5"/>
    <n v="5917381.7999999998"/>
  </r>
  <r>
    <x v="19"/>
    <x v="13"/>
    <x v="1"/>
    <x v="6"/>
    <n v="269454.8"/>
  </r>
  <r>
    <x v="19"/>
    <x v="13"/>
    <x v="1"/>
    <x v="7"/>
    <n v="578389.00000000116"/>
  </r>
  <r>
    <x v="19"/>
    <x v="13"/>
    <x v="1"/>
    <x v="8"/>
    <n v="5584727.2999999998"/>
  </r>
  <r>
    <x v="19"/>
    <x v="13"/>
    <x v="1"/>
    <x v="9"/>
    <n v="2292694.1"/>
  </r>
  <r>
    <x v="19"/>
    <x v="74"/>
    <x v="0"/>
    <x v="0"/>
    <n v="833"/>
  </r>
  <r>
    <x v="19"/>
    <x v="74"/>
    <x v="0"/>
    <x v="1"/>
    <n v="102646"/>
  </r>
  <r>
    <x v="19"/>
    <x v="74"/>
    <x v="0"/>
    <x v="2"/>
    <n v="7"/>
  </r>
  <r>
    <x v="19"/>
    <x v="74"/>
    <x v="0"/>
    <x v="3"/>
    <n v="-146"/>
  </r>
  <r>
    <x v="19"/>
    <x v="74"/>
    <x v="0"/>
    <x v="4"/>
    <n v="0"/>
  </r>
  <r>
    <x v="19"/>
    <x v="74"/>
    <x v="0"/>
    <x v="5"/>
    <n v="16016"/>
  </r>
  <r>
    <x v="19"/>
    <x v="74"/>
    <x v="0"/>
    <x v="6"/>
    <n v="0"/>
  </r>
  <r>
    <x v="19"/>
    <x v="74"/>
    <x v="0"/>
    <x v="7"/>
    <n v="-3929"/>
  </r>
  <r>
    <x v="19"/>
    <x v="74"/>
    <x v="0"/>
    <x v="8"/>
    <n v="91745"/>
  </r>
  <r>
    <x v="19"/>
    <x v="74"/>
    <x v="0"/>
    <x v="9"/>
    <n v="23974"/>
  </r>
  <r>
    <x v="19"/>
    <x v="74"/>
    <x v="1"/>
    <x v="0"/>
    <n v="1286"/>
  </r>
  <r>
    <x v="19"/>
    <x v="74"/>
    <x v="1"/>
    <x v="1"/>
    <n v="102738"/>
  </r>
  <r>
    <x v="19"/>
    <x v="74"/>
    <x v="1"/>
    <x v="2"/>
    <n v="7"/>
  </r>
  <r>
    <x v="19"/>
    <x v="74"/>
    <x v="1"/>
    <x v="3"/>
    <n v="-2248"/>
  </r>
  <r>
    <x v="19"/>
    <x v="74"/>
    <x v="1"/>
    <x v="4"/>
    <n v="0"/>
  </r>
  <r>
    <x v="19"/>
    <x v="74"/>
    <x v="1"/>
    <x v="5"/>
    <n v="16016"/>
  </r>
  <r>
    <x v="19"/>
    <x v="74"/>
    <x v="1"/>
    <x v="6"/>
    <n v="0"/>
  </r>
  <r>
    <x v="19"/>
    <x v="74"/>
    <x v="1"/>
    <x v="7"/>
    <n v="-5245"/>
  </r>
  <r>
    <x v="19"/>
    <x v="74"/>
    <x v="1"/>
    <x v="8"/>
    <n v="91494"/>
  </r>
  <r>
    <x v="19"/>
    <x v="74"/>
    <x v="1"/>
    <x v="9"/>
    <n v="25556"/>
  </r>
  <r>
    <x v="19"/>
    <x v="14"/>
    <x v="0"/>
    <x v="0"/>
    <n v="41460"/>
  </r>
  <r>
    <x v="19"/>
    <x v="14"/>
    <x v="0"/>
    <x v="1"/>
    <n v="404069"/>
  </r>
  <r>
    <x v="19"/>
    <x v="14"/>
    <x v="0"/>
    <x v="2"/>
    <n v="0"/>
  </r>
  <r>
    <x v="19"/>
    <x v="14"/>
    <x v="0"/>
    <x v="3"/>
    <n v="74781"/>
  </r>
  <r>
    <x v="19"/>
    <x v="14"/>
    <x v="0"/>
    <x v="4"/>
    <n v="23943"/>
  </r>
  <r>
    <x v="19"/>
    <x v="14"/>
    <x v="0"/>
    <x v="5"/>
    <n v="523438"/>
  </r>
  <r>
    <x v="19"/>
    <x v="14"/>
    <x v="0"/>
    <x v="6"/>
    <n v="0"/>
  </r>
  <r>
    <x v="19"/>
    <x v="14"/>
    <x v="0"/>
    <x v="7"/>
    <n v="216123"/>
  </r>
  <r>
    <x v="19"/>
    <x v="14"/>
    <x v="0"/>
    <x v="8"/>
    <n v="1001360"/>
  </r>
  <r>
    <x v="19"/>
    <x v="14"/>
    <x v="0"/>
    <x v="9"/>
    <n v="85006"/>
  </r>
  <r>
    <x v="19"/>
    <x v="14"/>
    <x v="1"/>
    <x v="0"/>
    <n v="46306"/>
  </r>
  <r>
    <x v="19"/>
    <x v="14"/>
    <x v="1"/>
    <x v="1"/>
    <n v="408799"/>
  </r>
  <r>
    <x v="19"/>
    <x v="14"/>
    <x v="1"/>
    <x v="2"/>
    <n v="0"/>
  </r>
  <r>
    <x v="19"/>
    <x v="14"/>
    <x v="1"/>
    <x v="3"/>
    <n v="73616"/>
  </r>
  <r>
    <x v="19"/>
    <x v="14"/>
    <x v="1"/>
    <x v="4"/>
    <n v="23943"/>
  </r>
  <r>
    <x v="19"/>
    <x v="14"/>
    <x v="1"/>
    <x v="5"/>
    <n v="523438"/>
  </r>
  <r>
    <x v="19"/>
    <x v="14"/>
    <x v="1"/>
    <x v="6"/>
    <n v="0"/>
  </r>
  <r>
    <x v="19"/>
    <x v="14"/>
    <x v="1"/>
    <x v="7"/>
    <n v="216108"/>
  </r>
  <r>
    <x v="19"/>
    <x v="14"/>
    <x v="1"/>
    <x v="8"/>
    <n v="1001132"/>
  </r>
  <r>
    <x v="19"/>
    <x v="14"/>
    <x v="1"/>
    <x v="9"/>
    <n v="95960"/>
  </r>
  <r>
    <x v="19"/>
    <x v="15"/>
    <x v="0"/>
    <x v="0"/>
    <n v="143772"/>
  </r>
  <r>
    <x v="19"/>
    <x v="15"/>
    <x v="0"/>
    <x v="1"/>
    <n v="1367315"/>
  </r>
  <r>
    <x v="19"/>
    <x v="15"/>
    <x v="0"/>
    <x v="2"/>
    <n v="274324"/>
  </r>
  <r>
    <x v="19"/>
    <x v="15"/>
    <x v="0"/>
    <x v="3"/>
    <n v="-62035"/>
  </r>
  <r>
    <x v="19"/>
    <x v="15"/>
    <x v="0"/>
    <x v="4"/>
    <n v="1142194"/>
  </r>
  <r>
    <x v="19"/>
    <x v="15"/>
    <x v="0"/>
    <x v="5"/>
    <n v="2628604"/>
  </r>
  <r>
    <x v="19"/>
    <x v="15"/>
    <x v="0"/>
    <x v="6"/>
    <n v="0"/>
  </r>
  <r>
    <x v="19"/>
    <x v="15"/>
    <x v="0"/>
    <x v="7"/>
    <n v="-85793"/>
  </r>
  <r>
    <x v="19"/>
    <x v="15"/>
    <x v="0"/>
    <x v="8"/>
    <n v="2795152"/>
  </r>
  <r>
    <x v="19"/>
    <x v="15"/>
    <x v="0"/>
    <x v="9"/>
    <n v="452911"/>
  </r>
  <r>
    <x v="19"/>
    <x v="15"/>
    <x v="1"/>
    <x v="0"/>
    <n v="192388"/>
  </r>
  <r>
    <x v="19"/>
    <x v="15"/>
    <x v="1"/>
    <x v="1"/>
    <n v="1589182"/>
  </r>
  <r>
    <x v="19"/>
    <x v="15"/>
    <x v="1"/>
    <x v="2"/>
    <n v="274324"/>
  </r>
  <r>
    <x v="19"/>
    <x v="15"/>
    <x v="1"/>
    <x v="3"/>
    <n v="-113854"/>
  </r>
  <r>
    <x v="19"/>
    <x v="15"/>
    <x v="1"/>
    <x v="4"/>
    <n v="1142194"/>
  </r>
  <r>
    <x v="19"/>
    <x v="15"/>
    <x v="1"/>
    <x v="5"/>
    <n v="2830768"/>
  </r>
  <r>
    <x v="19"/>
    <x v="15"/>
    <x v="1"/>
    <x v="6"/>
    <n v="2670"/>
  </r>
  <r>
    <x v="19"/>
    <x v="15"/>
    <x v="1"/>
    <x v="7"/>
    <n v="-89804"/>
  </r>
  <r>
    <x v="19"/>
    <x v="15"/>
    <x v="1"/>
    <x v="8"/>
    <n v="2773914"/>
  </r>
  <r>
    <x v="19"/>
    <x v="15"/>
    <x v="1"/>
    <x v="9"/>
    <n v="991934"/>
  </r>
  <r>
    <x v="19"/>
    <x v="16"/>
    <x v="0"/>
    <x v="0"/>
    <n v="51029"/>
  </r>
  <r>
    <x v="19"/>
    <x v="16"/>
    <x v="0"/>
    <x v="1"/>
    <n v="359515"/>
  </r>
  <r>
    <x v="19"/>
    <x v="16"/>
    <x v="0"/>
    <x v="2"/>
    <n v="19725"/>
  </r>
  <r>
    <x v="19"/>
    <x v="16"/>
    <x v="0"/>
    <x v="3"/>
    <n v="-93132"/>
  </r>
  <r>
    <x v="19"/>
    <x v="16"/>
    <x v="0"/>
    <x v="4"/>
    <n v="240673"/>
  </r>
  <r>
    <x v="19"/>
    <x v="16"/>
    <x v="0"/>
    <x v="5"/>
    <n v="613264"/>
  </r>
  <r>
    <x v="19"/>
    <x v="16"/>
    <x v="0"/>
    <x v="6"/>
    <n v="0"/>
  </r>
  <r>
    <x v="19"/>
    <x v="16"/>
    <x v="0"/>
    <x v="7"/>
    <n v="-38682"/>
  </r>
  <r>
    <x v="19"/>
    <x v="16"/>
    <x v="0"/>
    <x v="8"/>
    <n v="693939"/>
  </r>
  <r>
    <x v="19"/>
    <x v="16"/>
    <x v="0"/>
    <x v="9"/>
    <n v="163371"/>
  </r>
  <r>
    <x v="19"/>
    <x v="16"/>
    <x v="1"/>
    <x v="0"/>
    <n v="71469"/>
  </r>
  <r>
    <x v="19"/>
    <x v="16"/>
    <x v="1"/>
    <x v="1"/>
    <n v="428924"/>
  </r>
  <r>
    <x v="19"/>
    <x v="16"/>
    <x v="1"/>
    <x v="2"/>
    <n v="19725"/>
  </r>
  <r>
    <x v="19"/>
    <x v="16"/>
    <x v="1"/>
    <x v="3"/>
    <n v="-112512"/>
  </r>
  <r>
    <x v="19"/>
    <x v="16"/>
    <x v="1"/>
    <x v="4"/>
    <n v="240673"/>
  </r>
  <r>
    <x v="19"/>
    <x v="16"/>
    <x v="1"/>
    <x v="5"/>
    <n v="653695"/>
  </r>
  <r>
    <x v="19"/>
    <x v="16"/>
    <x v="1"/>
    <x v="6"/>
    <n v="0"/>
  </r>
  <r>
    <x v="19"/>
    <x v="16"/>
    <x v="1"/>
    <x v="7"/>
    <n v="29545"/>
  </r>
  <r>
    <x v="19"/>
    <x v="16"/>
    <x v="1"/>
    <x v="8"/>
    <n v="693939"/>
  </r>
  <r>
    <x v="19"/>
    <x v="16"/>
    <x v="1"/>
    <x v="9"/>
    <n v="381258"/>
  </r>
  <r>
    <x v="19"/>
    <x v="17"/>
    <x v="0"/>
    <x v="0"/>
    <n v="208"/>
  </r>
  <r>
    <x v="19"/>
    <x v="17"/>
    <x v="0"/>
    <x v="1"/>
    <n v="58218"/>
  </r>
  <r>
    <x v="19"/>
    <x v="17"/>
    <x v="0"/>
    <x v="2"/>
    <n v="0"/>
  </r>
  <r>
    <x v="19"/>
    <x v="17"/>
    <x v="0"/>
    <x v="3"/>
    <n v="28"/>
  </r>
  <r>
    <x v="19"/>
    <x v="17"/>
    <x v="0"/>
    <x v="4"/>
    <n v="23219"/>
  </r>
  <r>
    <x v="19"/>
    <x v="17"/>
    <x v="0"/>
    <x v="5"/>
    <n v="5539"/>
  </r>
  <r>
    <x v="19"/>
    <x v="17"/>
    <x v="0"/>
    <x v="6"/>
    <n v="0"/>
  </r>
  <r>
    <x v="19"/>
    <x v="17"/>
    <x v="0"/>
    <x v="7"/>
    <n v="13433"/>
  </r>
  <r>
    <x v="19"/>
    <x v="17"/>
    <x v="0"/>
    <x v="8"/>
    <n v="52961"/>
  </r>
  <r>
    <x v="19"/>
    <x v="17"/>
    <x v="0"/>
    <x v="9"/>
    <n v="1190"/>
  </r>
  <r>
    <x v="19"/>
    <x v="17"/>
    <x v="1"/>
    <x v="0"/>
    <n v="3884"/>
  </r>
  <r>
    <x v="19"/>
    <x v="17"/>
    <x v="1"/>
    <x v="1"/>
    <n v="58390"/>
  </r>
  <r>
    <x v="19"/>
    <x v="17"/>
    <x v="1"/>
    <x v="2"/>
    <n v="0"/>
  </r>
  <r>
    <x v="19"/>
    <x v="17"/>
    <x v="1"/>
    <x v="3"/>
    <n v="-129"/>
  </r>
  <r>
    <x v="19"/>
    <x v="17"/>
    <x v="1"/>
    <x v="4"/>
    <n v="23219"/>
  </r>
  <r>
    <x v="19"/>
    <x v="17"/>
    <x v="1"/>
    <x v="5"/>
    <n v="5539"/>
  </r>
  <r>
    <x v="19"/>
    <x v="17"/>
    <x v="1"/>
    <x v="6"/>
    <n v="0"/>
  </r>
  <r>
    <x v="19"/>
    <x v="17"/>
    <x v="1"/>
    <x v="7"/>
    <n v="11405"/>
  </r>
  <r>
    <x v="19"/>
    <x v="17"/>
    <x v="1"/>
    <x v="8"/>
    <n v="52961"/>
  </r>
  <r>
    <x v="19"/>
    <x v="17"/>
    <x v="1"/>
    <x v="9"/>
    <n v="3167"/>
  </r>
  <r>
    <x v="19"/>
    <x v="18"/>
    <x v="0"/>
    <x v="0"/>
    <n v="72453"/>
  </r>
  <r>
    <x v="19"/>
    <x v="18"/>
    <x v="0"/>
    <x v="1"/>
    <n v="414411"/>
  </r>
  <r>
    <x v="19"/>
    <x v="18"/>
    <x v="0"/>
    <x v="2"/>
    <n v="90526"/>
  </r>
  <r>
    <x v="19"/>
    <x v="18"/>
    <x v="0"/>
    <x v="3"/>
    <n v="-119011"/>
  </r>
  <r>
    <x v="19"/>
    <x v="18"/>
    <x v="0"/>
    <x v="4"/>
    <n v="300800"/>
  </r>
  <r>
    <x v="19"/>
    <x v="18"/>
    <x v="0"/>
    <x v="5"/>
    <n v="921719"/>
  </r>
  <r>
    <x v="19"/>
    <x v="18"/>
    <x v="0"/>
    <x v="6"/>
    <n v="0"/>
  </r>
  <r>
    <x v="19"/>
    <x v="18"/>
    <x v="0"/>
    <x v="7"/>
    <n v="-110871"/>
  </r>
  <r>
    <x v="19"/>
    <x v="18"/>
    <x v="0"/>
    <x v="8"/>
    <n v="890852"/>
  </r>
  <r>
    <x v="19"/>
    <x v="18"/>
    <x v="0"/>
    <x v="9"/>
    <n v="315597"/>
  </r>
  <r>
    <x v="19"/>
    <x v="18"/>
    <x v="1"/>
    <x v="0"/>
    <n v="92895"/>
  </r>
  <r>
    <x v="19"/>
    <x v="18"/>
    <x v="1"/>
    <x v="1"/>
    <n v="490560"/>
  </r>
  <r>
    <x v="19"/>
    <x v="18"/>
    <x v="1"/>
    <x v="2"/>
    <n v="90526"/>
  </r>
  <r>
    <x v="19"/>
    <x v="18"/>
    <x v="1"/>
    <x v="3"/>
    <n v="-146498"/>
  </r>
  <r>
    <x v="19"/>
    <x v="18"/>
    <x v="1"/>
    <x v="4"/>
    <n v="300800"/>
  </r>
  <r>
    <x v="19"/>
    <x v="18"/>
    <x v="1"/>
    <x v="5"/>
    <n v="1194459"/>
  </r>
  <r>
    <x v="19"/>
    <x v="18"/>
    <x v="1"/>
    <x v="6"/>
    <n v="16228"/>
  </r>
  <r>
    <x v="19"/>
    <x v="18"/>
    <x v="1"/>
    <x v="7"/>
    <n v="-87816"/>
  </r>
  <r>
    <x v="19"/>
    <x v="18"/>
    <x v="1"/>
    <x v="8"/>
    <n v="885605"/>
  </r>
  <r>
    <x v="19"/>
    <x v="18"/>
    <x v="1"/>
    <x v="9"/>
    <n v="724489"/>
  </r>
  <r>
    <x v="19"/>
    <x v="19"/>
    <x v="0"/>
    <x v="0"/>
    <n v="3360"/>
  </r>
  <r>
    <x v="19"/>
    <x v="19"/>
    <x v="0"/>
    <x v="1"/>
    <n v="66118"/>
  </r>
  <r>
    <x v="19"/>
    <x v="19"/>
    <x v="0"/>
    <x v="2"/>
    <n v="0"/>
  </r>
  <r>
    <x v="19"/>
    <x v="19"/>
    <x v="0"/>
    <x v="3"/>
    <n v="4757"/>
  </r>
  <r>
    <x v="19"/>
    <x v="19"/>
    <x v="0"/>
    <x v="4"/>
    <n v="44832"/>
  </r>
  <r>
    <x v="19"/>
    <x v="19"/>
    <x v="0"/>
    <x v="5"/>
    <n v="102770"/>
  </r>
  <r>
    <x v="19"/>
    <x v="19"/>
    <x v="0"/>
    <x v="6"/>
    <n v="0"/>
  </r>
  <r>
    <x v="19"/>
    <x v="19"/>
    <x v="0"/>
    <x v="7"/>
    <n v="-36020"/>
  </r>
  <r>
    <x v="19"/>
    <x v="19"/>
    <x v="0"/>
    <x v="8"/>
    <n v="72202"/>
  </r>
  <r>
    <x v="19"/>
    <x v="19"/>
    <x v="0"/>
    <x v="9"/>
    <n v="14437"/>
  </r>
  <r>
    <x v="19"/>
    <x v="19"/>
    <x v="1"/>
    <x v="0"/>
    <n v="5007"/>
  </r>
  <r>
    <x v="19"/>
    <x v="19"/>
    <x v="1"/>
    <x v="1"/>
    <n v="66845"/>
  </r>
  <r>
    <x v="19"/>
    <x v="19"/>
    <x v="1"/>
    <x v="2"/>
    <n v="0"/>
  </r>
  <r>
    <x v="19"/>
    <x v="19"/>
    <x v="1"/>
    <x v="3"/>
    <n v="1204"/>
  </r>
  <r>
    <x v="19"/>
    <x v="19"/>
    <x v="1"/>
    <x v="4"/>
    <n v="44832"/>
  </r>
  <r>
    <x v="19"/>
    <x v="19"/>
    <x v="1"/>
    <x v="5"/>
    <n v="102770"/>
  </r>
  <r>
    <x v="19"/>
    <x v="19"/>
    <x v="1"/>
    <x v="6"/>
    <n v="0"/>
  </r>
  <r>
    <x v="19"/>
    <x v="19"/>
    <x v="1"/>
    <x v="7"/>
    <n v="-39354"/>
  </r>
  <r>
    <x v="19"/>
    <x v="19"/>
    <x v="1"/>
    <x v="8"/>
    <n v="72202"/>
  </r>
  <r>
    <x v="19"/>
    <x v="19"/>
    <x v="1"/>
    <x v="9"/>
    <n v="17030"/>
  </r>
  <r>
    <x v="19"/>
    <x v="20"/>
    <x v="0"/>
    <x v="0"/>
    <n v="85090"/>
  </r>
  <r>
    <x v="19"/>
    <x v="20"/>
    <x v="0"/>
    <x v="1"/>
    <n v="752495"/>
  </r>
  <r>
    <x v="19"/>
    <x v="20"/>
    <x v="0"/>
    <x v="2"/>
    <n v="119089"/>
  </r>
  <r>
    <x v="19"/>
    <x v="20"/>
    <x v="0"/>
    <x v="3"/>
    <n v="-38529"/>
  </r>
  <r>
    <x v="19"/>
    <x v="20"/>
    <x v="0"/>
    <x v="4"/>
    <n v="489890"/>
  </r>
  <r>
    <x v="19"/>
    <x v="20"/>
    <x v="0"/>
    <x v="5"/>
    <n v="1259614"/>
  </r>
  <r>
    <x v="19"/>
    <x v="20"/>
    <x v="0"/>
    <x v="6"/>
    <n v="0"/>
  </r>
  <r>
    <x v="19"/>
    <x v="20"/>
    <x v="0"/>
    <x v="7"/>
    <n v="11012"/>
  </r>
  <r>
    <x v="19"/>
    <x v="20"/>
    <x v="0"/>
    <x v="8"/>
    <n v="1469206"/>
  </r>
  <r>
    <x v="19"/>
    <x v="20"/>
    <x v="0"/>
    <x v="9"/>
    <n v="306733"/>
  </r>
  <r>
    <x v="19"/>
    <x v="20"/>
    <x v="1"/>
    <x v="0"/>
    <n v="143482"/>
  </r>
  <r>
    <x v="19"/>
    <x v="20"/>
    <x v="1"/>
    <x v="1"/>
    <n v="886324"/>
  </r>
  <r>
    <x v="19"/>
    <x v="20"/>
    <x v="1"/>
    <x v="2"/>
    <n v="120849"/>
  </r>
  <r>
    <x v="19"/>
    <x v="20"/>
    <x v="1"/>
    <x v="3"/>
    <n v="-88274"/>
  </r>
  <r>
    <x v="19"/>
    <x v="20"/>
    <x v="1"/>
    <x v="4"/>
    <n v="489890"/>
  </r>
  <r>
    <x v="19"/>
    <x v="20"/>
    <x v="1"/>
    <x v="5"/>
    <n v="1541364"/>
  </r>
  <r>
    <x v="19"/>
    <x v="20"/>
    <x v="1"/>
    <x v="6"/>
    <n v="0"/>
  </r>
  <r>
    <x v="19"/>
    <x v="20"/>
    <x v="1"/>
    <x v="7"/>
    <n v="160041"/>
  </r>
  <r>
    <x v="19"/>
    <x v="20"/>
    <x v="1"/>
    <x v="8"/>
    <n v="1469206"/>
  </r>
  <r>
    <x v="19"/>
    <x v="20"/>
    <x v="1"/>
    <x v="9"/>
    <n v="981238"/>
  </r>
  <r>
    <x v="19"/>
    <x v="21"/>
    <x v="0"/>
    <x v="0"/>
    <n v="18877"/>
  </r>
  <r>
    <x v="19"/>
    <x v="21"/>
    <x v="0"/>
    <x v="1"/>
    <n v="291241"/>
  </r>
  <r>
    <x v="19"/>
    <x v="21"/>
    <x v="0"/>
    <x v="2"/>
    <n v="40669"/>
  </r>
  <r>
    <x v="19"/>
    <x v="21"/>
    <x v="0"/>
    <x v="3"/>
    <n v="-20934"/>
  </r>
  <r>
    <x v="19"/>
    <x v="21"/>
    <x v="0"/>
    <x v="4"/>
    <n v="304495"/>
  </r>
  <r>
    <x v="19"/>
    <x v="21"/>
    <x v="0"/>
    <x v="5"/>
    <n v="443941"/>
  </r>
  <r>
    <x v="19"/>
    <x v="21"/>
    <x v="0"/>
    <x v="6"/>
    <n v="0"/>
  </r>
  <r>
    <x v="19"/>
    <x v="21"/>
    <x v="0"/>
    <x v="7"/>
    <n v="28325"/>
  </r>
  <r>
    <x v="19"/>
    <x v="21"/>
    <x v="0"/>
    <x v="8"/>
    <n v="419750"/>
  </r>
  <r>
    <x v="19"/>
    <x v="21"/>
    <x v="0"/>
    <x v="9"/>
    <n v="119742"/>
  </r>
  <r>
    <x v="19"/>
    <x v="21"/>
    <x v="1"/>
    <x v="0"/>
    <n v="61897"/>
  </r>
  <r>
    <x v="19"/>
    <x v="21"/>
    <x v="1"/>
    <x v="1"/>
    <n v="341071"/>
  </r>
  <r>
    <x v="19"/>
    <x v="21"/>
    <x v="1"/>
    <x v="2"/>
    <n v="40669"/>
  </r>
  <r>
    <x v="19"/>
    <x v="21"/>
    <x v="1"/>
    <x v="3"/>
    <n v="-11146"/>
  </r>
  <r>
    <x v="19"/>
    <x v="21"/>
    <x v="1"/>
    <x v="4"/>
    <n v="304495"/>
  </r>
  <r>
    <x v="19"/>
    <x v="21"/>
    <x v="1"/>
    <x v="5"/>
    <n v="589322"/>
  </r>
  <r>
    <x v="19"/>
    <x v="21"/>
    <x v="1"/>
    <x v="6"/>
    <n v="12377"/>
  </r>
  <r>
    <x v="19"/>
    <x v="21"/>
    <x v="1"/>
    <x v="7"/>
    <n v="24085"/>
  </r>
  <r>
    <x v="19"/>
    <x v="21"/>
    <x v="1"/>
    <x v="8"/>
    <n v="412272"/>
  </r>
  <r>
    <x v="19"/>
    <x v="21"/>
    <x v="1"/>
    <x v="9"/>
    <n v="339046"/>
  </r>
  <r>
    <x v="19"/>
    <x v="22"/>
    <x v="0"/>
    <x v="0"/>
    <n v="46939"/>
  </r>
  <r>
    <x v="19"/>
    <x v="22"/>
    <x v="0"/>
    <x v="1"/>
    <n v="438933"/>
  </r>
  <r>
    <x v="19"/>
    <x v="22"/>
    <x v="0"/>
    <x v="2"/>
    <n v="-5572"/>
  </r>
  <r>
    <x v="19"/>
    <x v="22"/>
    <x v="0"/>
    <x v="3"/>
    <n v="-53909"/>
  </r>
  <r>
    <x v="19"/>
    <x v="22"/>
    <x v="0"/>
    <x v="4"/>
    <n v="275488"/>
  </r>
  <r>
    <x v="19"/>
    <x v="22"/>
    <x v="0"/>
    <x v="5"/>
    <n v="770206"/>
  </r>
  <r>
    <x v="19"/>
    <x v="22"/>
    <x v="0"/>
    <x v="6"/>
    <n v="0"/>
  </r>
  <r>
    <x v="19"/>
    <x v="22"/>
    <x v="0"/>
    <x v="7"/>
    <n v="579"/>
  </r>
  <r>
    <x v="19"/>
    <x v="22"/>
    <x v="0"/>
    <x v="8"/>
    <n v="739629"/>
  </r>
  <r>
    <x v="19"/>
    <x v="22"/>
    <x v="0"/>
    <x v="9"/>
    <n v="289877"/>
  </r>
  <r>
    <x v="19"/>
    <x v="22"/>
    <x v="1"/>
    <x v="0"/>
    <n v="76921"/>
  </r>
  <r>
    <x v="19"/>
    <x v="22"/>
    <x v="1"/>
    <x v="1"/>
    <n v="466478"/>
  </r>
  <r>
    <x v="19"/>
    <x v="22"/>
    <x v="1"/>
    <x v="2"/>
    <n v="-5572"/>
  </r>
  <r>
    <x v="19"/>
    <x v="22"/>
    <x v="1"/>
    <x v="3"/>
    <n v="-94278"/>
  </r>
  <r>
    <x v="19"/>
    <x v="22"/>
    <x v="1"/>
    <x v="4"/>
    <n v="275488"/>
  </r>
  <r>
    <x v="19"/>
    <x v="22"/>
    <x v="1"/>
    <x v="5"/>
    <n v="821840"/>
  </r>
  <r>
    <x v="19"/>
    <x v="22"/>
    <x v="1"/>
    <x v="6"/>
    <n v="0"/>
  </r>
  <r>
    <x v="19"/>
    <x v="22"/>
    <x v="1"/>
    <x v="7"/>
    <n v="73019"/>
  </r>
  <r>
    <x v="19"/>
    <x v="22"/>
    <x v="1"/>
    <x v="8"/>
    <n v="732398"/>
  </r>
  <r>
    <x v="19"/>
    <x v="22"/>
    <x v="1"/>
    <x v="9"/>
    <n v="519078"/>
  </r>
  <r>
    <x v="19"/>
    <x v="23"/>
    <x v="0"/>
    <x v="0"/>
    <n v="144751"/>
  </r>
  <r>
    <x v="19"/>
    <x v="23"/>
    <x v="0"/>
    <x v="1"/>
    <n v="1832336"/>
  </r>
  <r>
    <x v="19"/>
    <x v="23"/>
    <x v="0"/>
    <x v="2"/>
    <n v="475803"/>
  </r>
  <r>
    <x v="19"/>
    <x v="23"/>
    <x v="0"/>
    <x v="3"/>
    <n v="-256189"/>
  </r>
  <r>
    <x v="19"/>
    <x v="23"/>
    <x v="0"/>
    <x v="4"/>
    <n v="975035"/>
  </r>
  <r>
    <x v="19"/>
    <x v="23"/>
    <x v="0"/>
    <x v="5"/>
    <n v="2834395"/>
  </r>
  <r>
    <x v="19"/>
    <x v="23"/>
    <x v="0"/>
    <x v="6"/>
    <n v="-11199"/>
  </r>
  <r>
    <x v="19"/>
    <x v="23"/>
    <x v="0"/>
    <x v="7"/>
    <n v="-568401"/>
  </r>
  <r>
    <x v="19"/>
    <x v="23"/>
    <x v="0"/>
    <x v="8"/>
    <n v="2831025"/>
  </r>
  <r>
    <x v="19"/>
    <x v="23"/>
    <x v="0"/>
    <x v="9"/>
    <n v="1180212"/>
  </r>
  <r>
    <x v="19"/>
    <x v="23"/>
    <x v="1"/>
    <x v="0"/>
    <n v="228543"/>
  </r>
  <r>
    <x v="19"/>
    <x v="23"/>
    <x v="1"/>
    <x v="1"/>
    <n v="2002929"/>
  </r>
  <r>
    <x v="19"/>
    <x v="23"/>
    <x v="1"/>
    <x v="2"/>
    <n v="478698"/>
  </r>
  <r>
    <x v="19"/>
    <x v="23"/>
    <x v="1"/>
    <x v="3"/>
    <n v="-404807"/>
  </r>
  <r>
    <x v="19"/>
    <x v="23"/>
    <x v="1"/>
    <x v="4"/>
    <n v="975035"/>
  </r>
  <r>
    <x v="19"/>
    <x v="23"/>
    <x v="1"/>
    <x v="5"/>
    <n v="3006656"/>
  </r>
  <r>
    <x v="19"/>
    <x v="23"/>
    <x v="1"/>
    <x v="6"/>
    <n v="-11199"/>
  </r>
  <r>
    <x v="19"/>
    <x v="23"/>
    <x v="1"/>
    <x v="7"/>
    <n v="-396146"/>
  </r>
  <r>
    <x v="19"/>
    <x v="23"/>
    <x v="1"/>
    <x v="8"/>
    <n v="2794966"/>
  </r>
  <r>
    <x v="19"/>
    <x v="23"/>
    <x v="1"/>
    <x v="9"/>
    <n v="1966685"/>
  </r>
  <r>
    <x v="19"/>
    <x v="24"/>
    <x v="0"/>
    <x v="0"/>
    <n v="11210.1"/>
  </r>
  <r>
    <x v="19"/>
    <x v="24"/>
    <x v="0"/>
    <x v="1"/>
    <n v="195064.4"/>
  </r>
  <r>
    <x v="19"/>
    <x v="24"/>
    <x v="0"/>
    <x v="2"/>
    <n v="0"/>
  </r>
  <r>
    <x v="19"/>
    <x v="24"/>
    <x v="0"/>
    <x v="3"/>
    <n v="-1613.2"/>
  </r>
  <r>
    <x v="19"/>
    <x v="24"/>
    <x v="0"/>
    <x v="4"/>
    <n v="211100.1"/>
  </r>
  <r>
    <x v="19"/>
    <x v="24"/>
    <x v="0"/>
    <x v="5"/>
    <n v="265570.59999999998"/>
  </r>
  <r>
    <x v="19"/>
    <x v="24"/>
    <x v="0"/>
    <x v="6"/>
    <n v="0"/>
  </r>
  <r>
    <x v="19"/>
    <x v="24"/>
    <x v="0"/>
    <x v="7"/>
    <n v="8045.8999999999769"/>
  </r>
  <r>
    <x v="19"/>
    <x v="24"/>
    <x v="0"/>
    <x v="8"/>
    <n v="152048.69999999998"/>
  </r>
  <r>
    <x v="19"/>
    <x v="24"/>
    <x v="0"/>
    <x v="9"/>
    <n v="118355.4"/>
  </r>
  <r>
    <x v="19"/>
    <x v="24"/>
    <x v="1"/>
    <x v="0"/>
    <n v="20193.900000000001"/>
  </r>
  <r>
    <x v="19"/>
    <x v="24"/>
    <x v="1"/>
    <x v="1"/>
    <n v="225835.2"/>
  </r>
  <r>
    <x v="19"/>
    <x v="24"/>
    <x v="1"/>
    <x v="2"/>
    <n v="0"/>
  </r>
  <r>
    <x v="19"/>
    <x v="24"/>
    <x v="1"/>
    <x v="3"/>
    <n v="-5392.9999999999991"/>
  </r>
  <r>
    <x v="19"/>
    <x v="24"/>
    <x v="1"/>
    <x v="4"/>
    <n v="211100.1"/>
  </r>
  <r>
    <x v="19"/>
    <x v="24"/>
    <x v="1"/>
    <x v="5"/>
    <n v="411879.3"/>
  </r>
  <r>
    <x v="19"/>
    <x v="24"/>
    <x v="1"/>
    <x v="6"/>
    <n v="0"/>
  </r>
  <r>
    <x v="19"/>
    <x v="24"/>
    <x v="1"/>
    <x v="7"/>
    <n v="34098.70000000007"/>
  </r>
  <r>
    <x v="19"/>
    <x v="24"/>
    <x v="1"/>
    <x v="8"/>
    <n v="150048.29999999999"/>
  </r>
  <r>
    <x v="19"/>
    <x v="24"/>
    <x v="1"/>
    <x v="9"/>
    <n v="336251.7"/>
  </r>
  <r>
    <x v="19"/>
    <x v="25"/>
    <x v="0"/>
    <x v="0"/>
    <n v="14280"/>
  </r>
  <r>
    <x v="19"/>
    <x v="25"/>
    <x v="0"/>
    <x v="1"/>
    <n v="157904"/>
  </r>
  <r>
    <x v="19"/>
    <x v="25"/>
    <x v="0"/>
    <x v="2"/>
    <n v="0"/>
  </r>
  <r>
    <x v="19"/>
    <x v="25"/>
    <x v="0"/>
    <x v="3"/>
    <n v="-10056"/>
  </r>
  <r>
    <x v="19"/>
    <x v="25"/>
    <x v="0"/>
    <x v="4"/>
    <n v="108974"/>
  </r>
  <r>
    <x v="19"/>
    <x v="25"/>
    <x v="0"/>
    <x v="5"/>
    <n v="217516"/>
  </r>
  <r>
    <x v="19"/>
    <x v="25"/>
    <x v="0"/>
    <x v="6"/>
    <n v="0"/>
  </r>
  <r>
    <x v="19"/>
    <x v="25"/>
    <x v="0"/>
    <x v="7"/>
    <n v="-40836"/>
  </r>
  <r>
    <x v="19"/>
    <x v="25"/>
    <x v="0"/>
    <x v="8"/>
    <n v="203383"/>
  </r>
  <r>
    <x v="19"/>
    <x v="25"/>
    <x v="0"/>
    <x v="9"/>
    <n v="46563"/>
  </r>
  <r>
    <x v="19"/>
    <x v="25"/>
    <x v="1"/>
    <x v="0"/>
    <n v="24815"/>
  </r>
  <r>
    <x v="19"/>
    <x v="25"/>
    <x v="1"/>
    <x v="1"/>
    <n v="164829"/>
  </r>
  <r>
    <x v="19"/>
    <x v="25"/>
    <x v="1"/>
    <x v="2"/>
    <n v="0"/>
  </r>
  <r>
    <x v="19"/>
    <x v="25"/>
    <x v="1"/>
    <x v="3"/>
    <n v="-21520"/>
  </r>
  <r>
    <x v="19"/>
    <x v="25"/>
    <x v="1"/>
    <x v="4"/>
    <n v="108974"/>
  </r>
  <r>
    <x v="19"/>
    <x v="25"/>
    <x v="1"/>
    <x v="5"/>
    <n v="231683"/>
  </r>
  <r>
    <x v="19"/>
    <x v="25"/>
    <x v="1"/>
    <x v="6"/>
    <n v="0"/>
  </r>
  <r>
    <x v="19"/>
    <x v="25"/>
    <x v="1"/>
    <x v="7"/>
    <n v="-29460"/>
  </r>
  <r>
    <x v="19"/>
    <x v="25"/>
    <x v="1"/>
    <x v="8"/>
    <n v="202294"/>
  </r>
  <r>
    <x v="19"/>
    <x v="25"/>
    <x v="1"/>
    <x v="9"/>
    <n v="102119"/>
  </r>
  <r>
    <x v="19"/>
    <x v="26"/>
    <x v="0"/>
    <x v="0"/>
    <n v="51643"/>
  </r>
  <r>
    <x v="19"/>
    <x v="26"/>
    <x v="0"/>
    <x v="1"/>
    <n v="456676"/>
  </r>
  <r>
    <x v="19"/>
    <x v="26"/>
    <x v="0"/>
    <x v="2"/>
    <n v="61808"/>
  </r>
  <r>
    <x v="19"/>
    <x v="26"/>
    <x v="0"/>
    <x v="3"/>
    <n v="-85360"/>
  </r>
  <r>
    <x v="19"/>
    <x v="26"/>
    <x v="0"/>
    <x v="4"/>
    <n v="376599"/>
  </r>
  <r>
    <x v="19"/>
    <x v="26"/>
    <x v="0"/>
    <x v="5"/>
    <n v="815061"/>
  </r>
  <r>
    <x v="19"/>
    <x v="26"/>
    <x v="0"/>
    <x v="6"/>
    <n v="0"/>
  </r>
  <r>
    <x v="19"/>
    <x v="26"/>
    <x v="0"/>
    <x v="7"/>
    <n v="-45895"/>
  </r>
  <r>
    <x v="19"/>
    <x v="26"/>
    <x v="0"/>
    <x v="8"/>
    <n v="822107"/>
  </r>
  <r>
    <x v="19"/>
    <x v="26"/>
    <x v="0"/>
    <x v="9"/>
    <n v="225947"/>
  </r>
  <r>
    <x v="19"/>
    <x v="26"/>
    <x v="1"/>
    <x v="0"/>
    <n v="85095"/>
  </r>
  <r>
    <x v="19"/>
    <x v="26"/>
    <x v="1"/>
    <x v="1"/>
    <n v="552236"/>
  </r>
  <r>
    <x v="19"/>
    <x v="26"/>
    <x v="1"/>
    <x v="2"/>
    <n v="61808"/>
  </r>
  <r>
    <x v="19"/>
    <x v="26"/>
    <x v="1"/>
    <x v="3"/>
    <n v="-113250"/>
  </r>
  <r>
    <x v="19"/>
    <x v="26"/>
    <x v="1"/>
    <x v="4"/>
    <n v="376599"/>
  </r>
  <r>
    <x v="19"/>
    <x v="26"/>
    <x v="1"/>
    <x v="5"/>
    <n v="867249"/>
  </r>
  <r>
    <x v="19"/>
    <x v="26"/>
    <x v="1"/>
    <x v="6"/>
    <n v="0"/>
  </r>
  <r>
    <x v="19"/>
    <x v="26"/>
    <x v="1"/>
    <x v="7"/>
    <n v="85056"/>
  </r>
  <r>
    <x v="19"/>
    <x v="26"/>
    <x v="1"/>
    <x v="8"/>
    <n v="817434"/>
  </r>
  <r>
    <x v="19"/>
    <x v="26"/>
    <x v="1"/>
    <x v="9"/>
    <n v="570661"/>
  </r>
  <r>
    <x v="19"/>
    <x v="27"/>
    <x v="0"/>
    <x v="0"/>
    <n v="14877"/>
  </r>
  <r>
    <x v="19"/>
    <x v="27"/>
    <x v="0"/>
    <x v="1"/>
    <n v="111217"/>
  </r>
  <r>
    <x v="19"/>
    <x v="27"/>
    <x v="0"/>
    <x v="2"/>
    <n v="0"/>
  </r>
  <r>
    <x v="19"/>
    <x v="27"/>
    <x v="0"/>
    <x v="3"/>
    <n v="-1284"/>
  </r>
  <r>
    <x v="19"/>
    <x v="27"/>
    <x v="0"/>
    <x v="4"/>
    <n v="116342"/>
  </r>
  <r>
    <x v="19"/>
    <x v="27"/>
    <x v="0"/>
    <x v="5"/>
    <n v="150461"/>
  </r>
  <r>
    <x v="19"/>
    <x v="27"/>
    <x v="0"/>
    <x v="6"/>
    <n v="0"/>
  </r>
  <r>
    <x v="19"/>
    <x v="27"/>
    <x v="0"/>
    <x v="7"/>
    <n v="20116"/>
  </r>
  <r>
    <x v="19"/>
    <x v="27"/>
    <x v="0"/>
    <x v="8"/>
    <n v="155755"/>
  </r>
  <r>
    <x v="19"/>
    <x v="27"/>
    <x v="0"/>
    <x v="9"/>
    <n v="25858"/>
  </r>
  <r>
    <x v="19"/>
    <x v="27"/>
    <x v="1"/>
    <x v="0"/>
    <n v="21061"/>
  </r>
  <r>
    <x v="19"/>
    <x v="27"/>
    <x v="1"/>
    <x v="1"/>
    <n v="120154"/>
  </r>
  <r>
    <x v="19"/>
    <x v="27"/>
    <x v="1"/>
    <x v="2"/>
    <n v="0"/>
  </r>
  <r>
    <x v="19"/>
    <x v="27"/>
    <x v="1"/>
    <x v="3"/>
    <n v="-2282"/>
  </r>
  <r>
    <x v="19"/>
    <x v="27"/>
    <x v="1"/>
    <x v="4"/>
    <n v="116342"/>
  </r>
  <r>
    <x v="19"/>
    <x v="27"/>
    <x v="1"/>
    <x v="5"/>
    <n v="154748"/>
  </r>
  <r>
    <x v="19"/>
    <x v="27"/>
    <x v="1"/>
    <x v="6"/>
    <n v="0"/>
  </r>
  <r>
    <x v="19"/>
    <x v="27"/>
    <x v="1"/>
    <x v="7"/>
    <n v="33968"/>
  </r>
  <r>
    <x v="19"/>
    <x v="27"/>
    <x v="1"/>
    <x v="8"/>
    <n v="155755"/>
  </r>
  <r>
    <x v="19"/>
    <x v="27"/>
    <x v="1"/>
    <x v="9"/>
    <n v="60116"/>
  </r>
  <r>
    <x v="19"/>
    <x v="28"/>
    <x v="0"/>
    <x v="0"/>
    <n v="898"/>
  </r>
  <r>
    <x v="19"/>
    <x v="28"/>
    <x v="0"/>
    <x v="1"/>
    <n v="40364"/>
  </r>
  <r>
    <x v="19"/>
    <x v="28"/>
    <x v="0"/>
    <x v="2"/>
    <n v="0"/>
  </r>
  <r>
    <x v="19"/>
    <x v="28"/>
    <x v="0"/>
    <x v="3"/>
    <n v="2058"/>
  </r>
  <r>
    <x v="19"/>
    <x v="28"/>
    <x v="0"/>
    <x v="4"/>
    <n v="7849"/>
  </r>
  <r>
    <x v="19"/>
    <x v="28"/>
    <x v="0"/>
    <x v="5"/>
    <n v="4996"/>
  </r>
  <r>
    <x v="19"/>
    <x v="28"/>
    <x v="0"/>
    <x v="6"/>
    <n v="0"/>
  </r>
  <r>
    <x v="19"/>
    <x v="28"/>
    <x v="0"/>
    <x v="7"/>
    <n v="3646"/>
  </r>
  <r>
    <x v="19"/>
    <x v="28"/>
    <x v="0"/>
    <x v="8"/>
    <n v="31434"/>
  </r>
  <r>
    <x v="19"/>
    <x v="28"/>
    <x v="0"/>
    <x v="9"/>
    <n v="8563"/>
  </r>
  <r>
    <x v="19"/>
    <x v="28"/>
    <x v="1"/>
    <x v="0"/>
    <n v="2145"/>
  </r>
  <r>
    <x v="19"/>
    <x v="28"/>
    <x v="1"/>
    <x v="1"/>
    <n v="43096"/>
  </r>
  <r>
    <x v="19"/>
    <x v="28"/>
    <x v="1"/>
    <x v="2"/>
    <n v="0"/>
  </r>
  <r>
    <x v="19"/>
    <x v="28"/>
    <x v="1"/>
    <x v="3"/>
    <n v="205"/>
  </r>
  <r>
    <x v="19"/>
    <x v="28"/>
    <x v="1"/>
    <x v="4"/>
    <n v="7849"/>
  </r>
  <r>
    <x v="19"/>
    <x v="28"/>
    <x v="1"/>
    <x v="5"/>
    <n v="4996"/>
  </r>
  <r>
    <x v="19"/>
    <x v="28"/>
    <x v="1"/>
    <x v="6"/>
    <n v="0"/>
  </r>
  <r>
    <x v="19"/>
    <x v="28"/>
    <x v="1"/>
    <x v="7"/>
    <n v="5380"/>
  </r>
  <r>
    <x v="19"/>
    <x v="28"/>
    <x v="1"/>
    <x v="8"/>
    <n v="31434"/>
  </r>
  <r>
    <x v="19"/>
    <x v="28"/>
    <x v="1"/>
    <x v="9"/>
    <n v="16129"/>
  </r>
  <r>
    <x v="19"/>
    <x v="29"/>
    <x v="0"/>
    <x v="0"/>
    <n v="4486"/>
  </r>
  <r>
    <x v="19"/>
    <x v="29"/>
    <x v="0"/>
    <x v="1"/>
    <n v="52015"/>
  </r>
  <r>
    <x v="19"/>
    <x v="29"/>
    <x v="0"/>
    <x v="2"/>
    <n v="0"/>
  </r>
  <r>
    <x v="19"/>
    <x v="29"/>
    <x v="0"/>
    <x v="3"/>
    <n v="-652"/>
  </r>
  <r>
    <x v="19"/>
    <x v="29"/>
    <x v="0"/>
    <x v="4"/>
    <n v="26090"/>
  </r>
  <r>
    <x v="19"/>
    <x v="29"/>
    <x v="0"/>
    <x v="5"/>
    <n v="72966"/>
  </r>
  <r>
    <x v="19"/>
    <x v="29"/>
    <x v="0"/>
    <x v="6"/>
    <n v="0"/>
  </r>
  <r>
    <x v="19"/>
    <x v="29"/>
    <x v="0"/>
    <x v="7"/>
    <n v="3789"/>
  </r>
  <r>
    <x v="19"/>
    <x v="29"/>
    <x v="0"/>
    <x v="8"/>
    <n v="83734"/>
  </r>
  <r>
    <x v="19"/>
    <x v="29"/>
    <x v="0"/>
    <x v="9"/>
    <n v="24084"/>
  </r>
  <r>
    <x v="19"/>
    <x v="29"/>
    <x v="1"/>
    <x v="0"/>
    <n v="8001"/>
  </r>
  <r>
    <x v="19"/>
    <x v="29"/>
    <x v="1"/>
    <x v="1"/>
    <n v="80135"/>
  </r>
  <r>
    <x v="19"/>
    <x v="29"/>
    <x v="1"/>
    <x v="2"/>
    <n v="0"/>
  </r>
  <r>
    <x v="19"/>
    <x v="29"/>
    <x v="1"/>
    <x v="3"/>
    <n v="-584"/>
  </r>
  <r>
    <x v="19"/>
    <x v="29"/>
    <x v="1"/>
    <x v="4"/>
    <n v="26090"/>
  </r>
  <r>
    <x v="19"/>
    <x v="29"/>
    <x v="1"/>
    <x v="5"/>
    <n v="76471"/>
  </r>
  <r>
    <x v="19"/>
    <x v="29"/>
    <x v="1"/>
    <x v="6"/>
    <n v="5365"/>
  </r>
  <r>
    <x v="19"/>
    <x v="29"/>
    <x v="1"/>
    <x v="7"/>
    <n v="-1807"/>
  </r>
  <r>
    <x v="19"/>
    <x v="29"/>
    <x v="1"/>
    <x v="8"/>
    <n v="83070"/>
  </r>
  <r>
    <x v="19"/>
    <x v="29"/>
    <x v="1"/>
    <x v="9"/>
    <n v="48859"/>
  </r>
  <r>
    <x v="19"/>
    <x v="31"/>
    <x v="0"/>
    <x v="0"/>
    <n v="23558"/>
  </r>
  <r>
    <x v="19"/>
    <x v="31"/>
    <x v="0"/>
    <x v="1"/>
    <n v="228065"/>
  </r>
  <r>
    <x v="19"/>
    <x v="31"/>
    <x v="0"/>
    <x v="2"/>
    <n v="10313"/>
  </r>
  <r>
    <x v="19"/>
    <x v="31"/>
    <x v="0"/>
    <x v="3"/>
    <n v="-44444"/>
  </r>
  <r>
    <x v="19"/>
    <x v="31"/>
    <x v="0"/>
    <x v="4"/>
    <n v="239424"/>
  </r>
  <r>
    <x v="19"/>
    <x v="31"/>
    <x v="0"/>
    <x v="5"/>
    <n v="378305"/>
  </r>
  <r>
    <x v="19"/>
    <x v="31"/>
    <x v="0"/>
    <x v="6"/>
    <n v="0"/>
  </r>
  <r>
    <x v="19"/>
    <x v="31"/>
    <x v="0"/>
    <x v="7"/>
    <n v="-27984"/>
  </r>
  <r>
    <x v="19"/>
    <x v="31"/>
    <x v="0"/>
    <x v="8"/>
    <n v="301834"/>
  </r>
  <r>
    <x v="19"/>
    <x v="31"/>
    <x v="0"/>
    <x v="9"/>
    <n v="115443"/>
  </r>
  <r>
    <x v="19"/>
    <x v="31"/>
    <x v="1"/>
    <x v="0"/>
    <n v="32733"/>
  </r>
  <r>
    <x v="19"/>
    <x v="31"/>
    <x v="1"/>
    <x v="1"/>
    <n v="236365"/>
  </r>
  <r>
    <x v="19"/>
    <x v="31"/>
    <x v="1"/>
    <x v="2"/>
    <n v="10313"/>
  </r>
  <r>
    <x v="19"/>
    <x v="31"/>
    <x v="1"/>
    <x v="3"/>
    <n v="-55496"/>
  </r>
  <r>
    <x v="19"/>
    <x v="31"/>
    <x v="1"/>
    <x v="4"/>
    <n v="239424"/>
  </r>
  <r>
    <x v="19"/>
    <x v="31"/>
    <x v="1"/>
    <x v="5"/>
    <n v="402838"/>
  </r>
  <r>
    <x v="19"/>
    <x v="31"/>
    <x v="1"/>
    <x v="6"/>
    <n v="1485"/>
  </r>
  <r>
    <x v="19"/>
    <x v="31"/>
    <x v="1"/>
    <x v="7"/>
    <n v="-39475"/>
  </r>
  <r>
    <x v="19"/>
    <x v="31"/>
    <x v="1"/>
    <x v="8"/>
    <n v="300884"/>
  </r>
  <r>
    <x v="19"/>
    <x v="31"/>
    <x v="1"/>
    <x v="9"/>
    <n v="156477"/>
  </r>
  <r>
    <x v="19"/>
    <x v="32"/>
    <x v="0"/>
    <x v="0"/>
    <n v="151968"/>
  </r>
  <r>
    <x v="19"/>
    <x v="32"/>
    <x v="0"/>
    <x v="1"/>
    <n v="1662688"/>
  </r>
  <r>
    <x v="19"/>
    <x v="32"/>
    <x v="0"/>
    <x v="2"/>
    <n v="418532"/>
  </r>
  <r>
    <x v="19"/>
    <x v="32"/>
    <x v="0"/>
    <x v="3"/>
    <n v="-279305"/>
  </r>
  <r>
    <x v="19"/>
    <x v="32"/>
    <x v="0"/>
    <x v="4"/>
    <n v="1633098"/>
  </r>
  <r>
    <x v="19"/>
    <x v="32"/>
    <x v="0"/>
    <x v="5"/>
    <n v="3696088"/>
  </r>
  <r>
    <x v="19"/>
    <x v="32"/>
    <x v="0"/>
    <x v="6"/>
    <n v="94652"/>
  </r>
  <r>
    <x v="19"/>
    <x v="32"/>
    <x v="0"/>
    <x v="7"/>
    <n v="-417156"/>
  </r>
  <r>
    <x v="19"/>
    <x v="32"/>
    <x v="0"/>
    <x v="8"/>
    <n v="3098395"/>
  </r>
  <r>
    <x v="19"/>
    <x v="32"/>
    <x v="0"/>
    <x v="9"/>
    <n v="965280"/>
  </r>
  <r>
    <x v="19"/>
    <x v="32"/>
    <x v="1"/>
    <x v="0"/>
    <n v="249008"/>
  </r>
  <r>
    <x v="19"/>
    <x v="32"/>
    <x v="1"/>
    <x v="1"/>
    <n v="2209284"/>
  </r>
  <r>
    <x v="19"/>
    <x v="32"/>
    <x v="1"/>
    <x v="2"/>
    <n v="455801"/>
  </r>
  <r>
    <x v="19"/>
    <x v="32"/>
    <x v="1"/>
    <x v="3"/>
    <n v="-351178"/>
  </r>
  <r>
    <x v="19"/>
    <x v="32"/>
    <x v="1"/>
    <x v="4"/>
    <n v="1633098"/>
  </r>
  <r>
    <x v="19"/>
    <x v="32"/>
    <x v="1"/>
    <x v="5"/>
    <n v="3914999"/>
  </r>
  <r>
    <x v="19"/>
    <x v="32"/>
    <x v="1"/>
    <x v="6"/>
    <n v="122348"/>
  </r>
  <r>
    <x v="19"/>
    <x v="32"/>
    <x v="1"/>
    <x v="7"/>
    <n v="-356269"/>
  </r>
  <r>
    <x v="19"/>
    <x v="32"/>
    <x v="1"/>
    <x v="8"/>
    <n v="3087268"/>
  </r>
  <r>
    <x v="19"/>
    <x v="32"/>
    <x v="1"/>
    <x v="9"/>
    <n v="1981287"/>
  </r>
  <r>
    <x v="19"/>
    <x v="33"/>
    <x v="0"/>
    <x v="0"/>
    <n v="44753"/>
  </r>
  <r>
    <x v="19"/>
    <x v="33"/>
    <x v="0"/>
    <x v="1"/>
    <n v="599635"/>
  </r>
  <r>
    <x v="19"/>
    <x v="33"/>
    <x v="0"/>
    <x v="2"/>
    <n v="36222"/>
  </r>
  <r>
    <x v="19"/>
    <x v="33"/>
    <x v="0"/>
    <x v="3"/>
    <n v="-3379"/>
  </r>
  <r>
    <x v="19"/>
    <x v="33"/>
    <x v="0"/>
    <x v="4"/>
    <n v="491050"/>
  </r>
  <r>
    <x v="19"/>
    <x v="33"/>
    <x v="0"/>
    <x v="5"/>
    <n v="860496"/>
  </r>
  <r>
    <x v="19"/>
    <x v="33"/>
    <x v="0"/>
    <x v="6"/>
    <n v="0"/>
  </r>
  <r>
    <x v="19"/>
    <x v="33"/>
    <x v="0"/>
    <x v="7"/>
    <n v="31993"/>
  </r>
  <r>
    <x v="19"/>
    <x v="33"/>
    <x v="0"/>
    <x v="8"/>
    <n v="796259"/>
  </r>
  <r>
    <x v="19"/>
    <x v="33"/>
    <x v="0"/>
    <x v="9"/>
    <n v="289169"/>
  </r>
  <r>
    <x v="19"/>
    <x v="33"/>
    <x v="1"/>
    <x v="0"/>
    <n v="70119"/>
  </r>
  <r>
    <x v="19"/>
    <x v="33"/>
    <x v="1"/>
    <x v="1"/>
    <n v="697358"/>
  </r>
  <r>
    <x v="19"/>
    <x v="33"/>
    <x v="1"/>
    <x v="2"/>
    <n v="36222"/>
  </r>
  <r>
    <x v="19"/>
    <x v="33"/>
    <x v="1"/>
    <x v="3"/>
    <n v="-54888"/>
  </r>
  <r>
    <x v="19"/>
    <x v="33"/>
    <x v="1"/>
    <x v="4"/>
    <n v="491050"/>
  </r>
  <r>
    <x v="19"/>
    <x v="33"/>
    <x v="1"/>
    <x v="5"/>
    <n v="885726"/>
  </r>
  <r>
    <x v="19"/>
    <x v="33"/>
    <x v="1"/>
    <x v="6"/>
    <n v="3547"/>
  </r>
  <r>
    <x v="19"/>
    <x v="33"/>
    <x v="1"/>
    <x v="7"/>
    <n v="24789"/>
  </r>
  <r>
    <x v="19"/>
    <x v="33"/>
    <x v="1"/>
    <x v="8"/>
    <n v="784502"/>
  </r>
  <r>
    <x v="19"/>
    <x v="33"/>
    <x v="1"/>
    <x v="9"/>
    <n v="490003"/>
  </r>
  <r>
    <x v="19"/>
    <x v="34"/>
    <x v="0"/>
    <x v="0"/>
    <n v="48079"/>
  </r>
  <r>
    <x v="19"/>
    <x v="34"/>
    <x v="0"/>
    <x v="1"/>
    <n v="495670"/>
  </r>
  <r>
    <x v="19"/>
    <x v="34"/>
    <x v="0"/>
    <x v="2"/>
    <n v="85628"/>
  </r>
  <r>
    <x v="19"/>
    <x v="34"/>
    <x v="0"/>
    <x v="3"/>
    <n v="-59151"/>
  </r>
  <r>
    <x v="19"/>
    <x v="34"/>
    <x v="0"/>
    <x v="4"/>
    <n v="351918"/>
  </r>
  <r>
    <x v="19"/>
    <x v="34"/>
    <x v="0"/>
    <x v="5"/>
    <n v="662589"/>
  </r>
  <r>
    <x v="19"/>
    <x v="34"/>
    <x v="0"/>
    <x v="6"/>
    <n v="0"/>
  </r>
  <r>
    <x v="19"/>
    <x v="34"/>
    <x v="0"/>
    <x v="7"/>
    <n v="-161330"/>
  </r>
  <r>
    <x v="19"/>
    <x v="34"/>
    <x v="0"/>
    <x v="8"/>
    <n v="686668"/>
  </r>
  <r>
    <x v="19"/>
    <x v="34"/>
    <x v="0"/>
    <x v="9"/>
    <n v="151201"/>
  </r>
  <r>
    <x v="19"/>
    <x v="34"/>
    <x v="1"/>
    <x v="0"/>
    <n v="71419"/>
  </r>
  <r>
    <x v="19"/>
    <x v="34"/>
    <x v="1"/>
    <x v="1"/>
    <n v="504955"/>
  </r>
  <r>
    <x v="19"/>
    <x v="34"/>
    <x v="1"/>
    <x v="2"/>
    <n v="85628"/>
  </r>
  <r>
    <x v="19"/>
    <x v="34"/>
    <x v="1"/>
    <x v="3"/>
    <n v="-93040"/>
  </r>
  <r>
    <x v="19"/>
    <x v="34"/>
    <x v="1"/>
    <x v="4"/>
    <n v="351918"/>
  </r>
  <r>
    <x v="19"/>
    <x v="34"/>
    <x v="1"/>
    <x v="5"/>
    <n v="696645"/>
  </r>
  <r>
    <x v="19"/>
    <x v="34"/>
    <x v="1"/>
    <x v="6"/>
    <n v="0"/>
  </r>
  <r>
    <x v="19"/>
    <x v="34"/>
    <x v="1"/>
    <x v="7"/>
    <n v="-97743"/>
  </r>
  <r>
    <x v="19"/>
    <x v="34"/>
    <x v="1"/>
    <x v="8"/>
    <n v="676602"/>
  </r>
  <r>
    <x v="19"/>
    <x v="34"/>
    <x v="1"/>
    <x v="9"/>
    <n v="325424"/>
  </r>
  <r>
    <x v="19"/>
    <x v="35"/>
    <x v="0"/>
    <x v="0"/>
    <n v="28532"/>
  </r>
  <r>
    <x v="19"/>
    <x v="35"/>
    <x v="0"/>
    <x v="1"/>
    <n v="307945"/>
  </r>
  <r>
    <x v="19"/>
    <x v="35"/>
    <x v="0"/>
    <x v="2"/>
    <n v="46883"/>
  </r>
  <r>
    <x v="19"/>
    <x v="35"/>
    <x v="0"/>
    <x v="3"/>
    <n v="1075"/>
  </r>
  <r>
    <x v="19"/>
    <x v="35"/>
    <x v="0"/>
    <x v="4"/>
    <n v="141349"/>
  </r>
  <r>
    <x v="19"/>
    <x v="35"/>
    <x v="0"/>
    <x v="5"/>
    <n v="315945"/>
  </r>
  <r>
    <x v="19"/>
    <x v="35"/>
    <x v="0"/>
    <x v="6"/>
    <n v="0"/>
  </r>
  <r>
    <x v="19"/>
    <x v="35"/>
    <x v="0"/>
    <x v="7"/>
    <n v="-109197"/>
  </r>
  <r>
    <x v="19"/>
    <x v="35"/>
    <x v="0"/>
    <x v="8"/>
    <n v="335476"/>
  </r>
  <r>
    <x v="19"/>
    <x v="35"/>
    <x v="0"/>
    <x v="9"/>
    <n v="112208"/>
  </r>
  <r>
    <x v="19"/>
    <x v="35"/>
    <x v="1"/>
    <x v="0"/>
    <n v="45436"/>
  </r>
  <r>
    <x v="19"/>
    <x v="35"/>
    <x v="1"/>
    <x v="1"/>
    <n v="329501"/>
  </r>
  <r>
    <x v="19"/>
    <x v="35"/>
    <x v="1"/>
    <x v="2"/>
    <n v="46883"/>
  </r>
  <r>
    <x v="19"/>
    <x v="35"/>
    <x v="1"/>
    <x v="3"/>
    <n v="-8225"/>
  </r>
  <r>
    <x v="19"/>
    <x v="35"/>
    <x v="1"/>
    <x v="4"/>
    <n v="141349"/>
  </r>
  <r>
    <x v="19"/>
    <x v="35"/>
    <x v="1"/>
    <x v="5"/>
    <n v="332487"/>
  </r>
  <r>
    <x v="19"/>
    <x v="35"/>
    <x v="1"/>
    <x v="6"/>
    <n v="0"/>
  </r>
  <r>
    <x v="19"/>
    <x v="35"/>
    <x v="1"/>
    <x v="7"/>
    <n v="-55834"/>
  </r>
  <r>
    <x v="19"/>
    <x v="35"/>
    <x v="1"/>
    <x v="8"/>
    <n v="329761"/>
  </r>
  <r>
    <x v="19"/>
    <x v="35"/>
    <x v="1"/>
    <x v="9"/>
    <n v="235588"/>
  </r>
  <r>
    <x v="19"/>
    <x v="36"/>
    <x v="0"/>
    <x v="0"/>
    <n v="1313"/>
  </r>
  <r>
    <x v="19"/>
    <x v="36"/>
    <x v="0"/>
    <x v="1"/>
    <n v="107527"/>
  </r>
  <r>
    <x v="19"/>
    <x v="36"/>
    <x v="0"/>
    <x v="2"/>
    <n v="0"/>
  </r>
  <r>
    <x v="19"/>
    <x v="36"/>
    <x v="0"/>
    <x v="3"/>
    <n v="297"/>
  </r>
  <r>
    <x v="19"/>
    <x v="36"/>
    <x v="0"/>
    <x v="4"/>
    <n v="47710"/>
  </r>
  <r>
    <x v="19"/>
    <x v="36"/>
    <x v="0"/>
    <x v="5"/>
    <n v="10066"/>
  </r>
  <r>
    <x v="19"/>
    <x v="36"/>
    <x v="0"/>
    <x v="6"/>
    <n v="0"/>
  </r>
  <r>
    <x v="19"/>
    <x v="36"/>
    <x v="0"/>
    <x v="7"/>
    <n v="-21142"/>
  </r>
  <r>
    <x v="19"/>
    <x v="36"/>
    <x v="0"/>
    <x v="8"/>
    <n v="44644"/>
  </r>
  <r>
    <x v="19"/>
    <x v="36"/>
    <x v="0"/>
    <x v="9"/>
    <n v="5113"/>
  </r>
  <r>
    <x v="19"/>
    <x v="36"/>
    <x v="1"/>
    <x v="0"/>
    <n v="5451"/>
  </r>
  <r>
    <x v="19"/>
    <x v="36"/>
    <x v="1"/>
    <x v="1"/>
    <n v="99904"/>
  </r>
  <r>
    <x v="19"/>
    <x v="36"/>
    <x v="1"/>
    <x v="2"/>
    <n v="0"/>
  </r>
  <r>
    <x v="19"/>
    <x v="36"/>
    <x v="1"/>
    <x v="3"/>
    <n v="-283"/>
  </r>
  <r>
    <x v="19"/>
    <x v="36"/>
    <x v="1"/>
    <x v="4"/>
    <n v="47710"/>
  </r>
  <r>
    <x v="19"/>
    <x v="36"/>
    <x v="1"/>
    <x v="5"/>
    <n v="10066"/>
  </r>
  <r>
    <x v="19"/>
    <x v="36"/>
    <x v="1"/>
    <x v="6"/>
    <n v="0"/>
  </r>
  <r>
    <x v="19"/>
    <x v="36"/>
    <x v="1"/>
    <x v="7"/>
    <n v="-16388"/>
  </r>
  <r>
    <x v="19"/>
    <x v="36"/>
    <x v="1"/>
    <x v="8"/>
    <n v="44644"/>
  </r>
  <r>
    <x v="19"/>
    <x v="36"/>
    <x v="1"/>
    <x v="9"/>
    <n v="6962"/>
  </r>
  <r>
    <x v="19"/>
    <x v="37"/>
    <x v="0"/>
    <x v="0"/>
    <n v="14880"/>
  </r>
  <r>
    <x v="19"/>
    <x v="37"/>
    <x v="0"/>
    <x v="1"/>
    <n v="303592"/>
  </r>
  <r>
    <x v="19"/>
    <x v="37"/>
    <x v="0"/>
    <x v="2"/>
    <n v="0"/>
  </r>
  <r>
    <x v="19"/>
    <x v="37"/>
    <x v="0"/>
    <x v="3"/>
    <n v="-16738"/>
  </r>
  <r>
    <x v="19"/>
    <x v="37"/>
    <x v="0"/>
    <x v="4"/>
    <n v="118992"/>
  </r>
  <r>
    <x v="19"/>
    <x v="37"/>
    <x v="0"/>
    <x v="5"/>
    <n v="227814"/>
  </r>
  <r>
    <x v="19"/>
    <x v="37"/>
    <x v="0"/>
    <x v="6"/>
    <n v="-4000"/>
  </r>
  <r>
    <x v="19"/>
    <x v="37"/>
    <x v="0"/>
    <x v="7"/>
    <n v="-57390"/>
  </r>
  <r>
    <x v="19"/>
    <x v="37"/>
    <x v="0"/>
    <x v="8"/>
    <n v="313343"/>
  </r>
  <r>
    <x v="19"/>
    <x v="37"/>
    <x v="0"/>
    <x v="9"/>
    <n v="77299"/>
  </r>
  <r>
    <x v="19"/>
    <x v="37"/>
    <x v="1"/>
    <x v="0"/>
    <n v="23737"/>
  </r>
  <r>
    <x v="19"/>
    <x v="37"/>
    <x v="1"/>
    <x v="1"/>
    <n v="309457"/>
  </r>
  <r>
    <x v="19"/>
    <x v="37"/>
    <x v="1"/>
    <x v="2"/>
    <n v="0"/>
  </r>
  <r>
    <x v="19"/>
    <x v="37"/>
    <x v="1"/>
    <x v="3"/>
    <n v="-30465"/>
  </r>
  <r>
    <x v="19"/>
    <x v="37"/>
    <x v="1"/>
    <x v="4"/>
    <n v="118992"/>
  </r>
  <r>
    <x v="19"/>
    <x v="37"/>
    <x v="1"/>
    <x v="5"/>
    <n v="228069"/>
  </r>
  <r>
    <x v="19"/>
    <x v="37"/>
    <x v="1"/>
    <x v="6"/>
    <n v="0"/>
  </r>
  <r>
    <x v="19"/>
    <x v="37"/>
    <x v="1"/>
    <x v="7"/>
    <n v="-64766"/>
  </r>
  <r>
    <x v="19"/>
    <x v="37"/>
    <x v="1"/>
    <x v="8"/>
    <n v="311731"/>
  </r>
  <r>
    <x v="19"/>
    <x v="37"/>
    <x v="1"/>
    <x v="9"/>
    <n v="96239"/>
  </r>
  <r>
    <x v="19"/>
    <x v="75"/>
    <x v="0"/>
    <x v="0"/>
    <n v="7841"/>
  </r>
  <r>
    <x v="19"/>
    <x v="75"/>
    <x v="0"/>
    <x v="1"/>
    <n v="203501.9"/>
  </r>
  <r>
    <x v="19"/>
    <x v="75"/>
    <x v="0"/>
    <x v="2"/>
    <n v="0"/>
  </r>
  <r>
    <x v="19"/>
    <x v="75"/>
    <x v="0"/>
    <x v="3"/>
    <n v="-911.19999999999993"/>
  </r>
  <r>
    <x v="19"/>
    <x v="75"/>
    <x v="0"/>
    <x v="4"/>
    <n v="83055.7"/>
  </r>
  <r>
    <x v="19"/>
    <x v="75"/>
    <x v="0"/>
    <x v="5"/>
    <n v="18804.900000000001"/>
  </r>
  <r>
    <x v="19"/>
    <x v="75"/>
    <x v="0"/>
    <x v="6"/>
    <n v="0"/>
  </r>
  <r>
    <x v="19"/>
    <x v="75"/>
    <x v="0"/>
    <x v="7"/>
    <n v="-33937.999999999985"/>
  </r>
  <r>
    <x v="19"/>
    <x v="75"/>
    <x v="0"/>
    <x v="8"/>
    <n v="114065.29999999999"/>
  </r>
  <r>
    <x v="19"/>
    <x v="75"/>
    <x v="0"/>
    <x v="9"/>
    <n v="0"/>
  </r>
  <r>
    <x v="19"/>
    <x v="75"/>
    <x v="1"/>
    <x v="0"/>
    <n v="7841"/>
  </r>
  <r>
    <x v="19"/>
    <x v="75"/>
    <x v="1"/>
    <x v="1"/>
    <n v="203501.9"/>
  </r>
  <r>
    <x v="19"/>
    <x v="75"/>
    <x v="1"/>
    <x v="2"/>
    <n v="0"/>
  </r>
  <r>
    <x v="19"/>
    <x v="75"/>
    <x v="1"/>
    <x v="3"/>
    <n v="-911.19999999999993"/>
  </r>
  <r>
    <x v="19"/>
    <x v="75"/>
    <x v="1"/>
    <x v="4"/>
    <n v="83055.7"/>
  </r>
  <r>
    <x v="19"/>
    <x v="75"/>
    <x v="1"/>
    <x v="5"/>
    <n v="18804.900000000001"/>
  </r>
  <r>
    <x v="19"/>
    <x v="75"/>
    <x v="1"/>
    <x v="6"/>
    <n v="0"/>
  </r>
  <r>
    <x v="19"/>
    <x v="75"/>
    <x v="1"/>
    <x v="7"/>
    <n v="-33937.999999999985"/>
  </r>
  <r>
    <x v="19"/>
    <x v="75"/>
    <x v="1"/>
    <x v="8"/>
    <n v="114065.29999999999"/>
  </r>
  <r>
    <x v="19"/>
    <x v="75"/>
    <x v="1"/>
    <x v="9"/>
    <n v="0"/>
  </r>
  <r>
    <x v="19"/>
    <x v="38"/>
    <x v="0"/>
    <x v="0"/>
    <n v="999184"/>
  </r>
  <r>
    <x v="19"/>
    <x v="38"/>
    <x v="0"/>
    <x v="1"/>
    <n v="6338516"/>
  </r>
  <r>
    <x v="19"/>
    <x v="38"/>
    <x v="0"/>
    <x v="2"/>
    <n v="245759"/>
  </r>
  <r>
    <x v="19"/>
    <x v="38"/>
    <x v="0"/>
    <x v="3"/>
    <n v="-1001276"/>
  </r>
  <r>
    <x v="19"/>
    <x v="38"/>
    <x v="0"/>
    <x v="4"/>
    <n v="3885065"/>
  </r>
  <r>
    <x v="19"/>
    <x v="38"/>
    <x v="0"/>
    <x v="5"/>
    <n v="13422747"/>
  </r>
  <r>
    <x v="19"/>
    <x v="38"/>
    <x v="0"/>
    <x v="6"/>
    <n v="0"/>
  </r>
  <r>
    <x v="19"/>
    <x v="38"/>
    <x v="0"/>
    <x v="7"/>
    <n v="318205"/>
  </r>
  <r>
    <x v="19"/>
    <x v="38"/>
    <x v="0"/>
    <x v="8"/>
    <n v="14810100"/>
  </r>
  <r>
    <x v="19"/>
    <x v="38"/>
    <x v="0"/>
    <x v="9"/>
    <n v="3630522"/>
  </r>
  <r>
    <x v="19"/>
    <x v="38"/>
    <x v="1"/>
    <x v="0"/>
    <n v="2062643"/>
  </r>
  <r>
    <x v="19"/>
    <x v="38"/>
    <x v="1"/>
    <x v="1"/>
    <n v="7932502"/>
  </r>
  <r>
    <x v="19"/>
    <x v="38"/>
    <x v="1"/>
    <x v="2"/>
    <n v="279350"/>
  </r>
  <r>
    <x v="19"/>
    <x v="38"/>
    <x v="1"/>
    <x v="3"/>
    <n v="-1681560"/>
  </r>
  <r>
    <x v="19"/>
    <x v="38"/>
    <x v="1"/>
    <x v="4"/>
    <n v="3885065"/>
  </r>
  <r>
    <x v="19"/>
    <x v="38"/>
    <x v="1"/>
    <x v="5"/>
    <n v="15702071"/>
  </r>
  <r>
    <x v="19"/>
    <x v="38"/>
    <x v="1"/>
    <x v="6"/>
    <n v="-25950"/>
  </r>
  <r>
    <x v="19"/>
    <x v="38"/>
    <x v="1"/>
    <x v="7"/>
    <n v="752435"/>
  </r>
  <r>
    <x v="19"/>
    <x v="38"/>
    <x v="1"/>
    <x v="8"/>
    <n v="14745239"/>
  </r>
  <r>
    <x v="19"/>
    <x v="38"/>
    <x v="1"/>
    <x v="9"/>
    <n v="9806207"/>
  </r>
  <r>
    <x v="19"/>
    <x v="39"/>
    <x v="0"/>
    <x v="0"/>
    <n v="144126"/>
  </r>
  <r>
    <x v="19"/>
    <x v="39"/>
    <x v="0"/>
    <x v="1"/>
    <n v="1210902"/>
  </r>
  <r>
    <x v="19"/>
    <x v="39"/>
    <x v="0"/>
    <x v="2"/>
    <n v="259084"/>
  </r>
  <r>
    <x v="19"/>
    <x v="39"/>
    <x v="0"/>
    <x v="3"/>
    <n v="-138069"/>
  </r>
  <r>
    <x v="19"/>
    <x v="39"/>
    <x v="0"/>
    <x v="4"/>
    <n v="852525"/>
  </r>
  <r>
    <x v="19"/>
    <x v="39"/>
    <x v="0"/>
    <x v="5"/>
    <n v="2436014"/>
  </r>
  <r>
    <x v="19"/>
    <x v="39"/>
    <x v="0"/>
    <x v="6"/>
    <n v="0"/>
  </r>
  <r>
    <x v="19"/>
    <x v="39"/>
    <x v="0"/>
    <x v="7"/>
    <n v="45735"/>
  </r>
  <r>
    <x v="19"/>
    <x v="39"/>
    <x v="0"/>
    <x v="8"/>
    <n v="2348017"/>
  </r>
  <r>
    <x v="19"/>
    <x v="39"/>
    <x v="0"/>
    <x v="9"/>
    <n v="1033388"/>
  </r>
  <r>
    <x v="19"/>
    <x v="39"/>
    <x v="1"/>
    <x v="0"/>
    <n v="376379"/>
  </r>
  <r>
    <x v="19"/>
    <x v="39"/>
    <x v="1"/>
    <x v="1"/>
    <n v="1657563"/>
  </r>
  <r>
    <x v="19"/>
    <x v="39"/>
    <x v="1"/>
    <x v="2"/>
    <n v="268678"/>
  </r>
  <r>
    <x v="19"/>
    <x v="39"/>
    <x v="1"/>
    <x v="3"/>
    <n v="-265705"/>
  </r>
  <r>
    <x v="19"/>
    <x v="39"/>
    <x v="1"/>
    <x v="4"/>
    <n v="852525"/>
  </r>
  <r>
    <x v="19"/>
    <x v="39"/>
    <x v="1"/>
    <x v="5"/>
    <n v="2924893"/>
  </r>
  <r>
    <x v="19"/>
    <x v="39"/>
    <x v="1"/>
    <x v="6"/>
    <n v="-5557"/>
  </r>
  <r>
    <x v="19"/>
    <x v="39"/>
    <x v="1"/>
    <x v="7"/>
    <n v="78907"/>
  </r>
  <r>
    <x v="19"/>
    <x v="39"/>
    <x v="1"/>
    <x v="8"/>
    <n v="2336618"/>
  </r>
  <r>
    <x v="19"/>
    <x v="39"/>
    <x v="1"/>
    <x v="9"/>
    <n v="2388539"/>
  </r>
  <r>
    <x v="19"/>
    <x v="40"/>
    <x v="0"/>
    <x v="0"/>
    <n v="132045"/>
  </r>
  <r>
    <x v="19"/>
    <x v="40"/>
    <x v="0"/>
    <x v="1"/>
    <n v="889825"/>
  </r>
  <r>
    <x v="19"/>
    <x v="40"/>
    <x v="0"/>
    <x v="2"/>
    <n v="288858"/>
  </r>
  <r>
    <x v="19"/>
    <x v="40"/>
    <x v="0"/>
    <x v="3"/>
    <n v="25666"/>
  </r>
  <r>
    <x v="19"/>
    <x v="40"/>
    <x v="0"/>
    <x v="4"/>
    <n v="744856"/>
  </r>
  <r>
    <x v="19"/>
    <x v="40"/>
    <x v="0"/>
    <x v="5"/>
    <n v="1497441"/>
  </r>
  <r>
    <x v="19"/>
    <x v="40"/>
    <x v="0"/>
    <x v="6"/>
    <n v="0"/>
  </r>
  <r>
    <x v="19"/>
    <x v="40"/>
    <x v="0"/>
    <x v="7"/>
    <n v="-184183"/>
  </r>
  <r>
    <x v="19"/>
    <x v="40"/>
    <x v="0"/>
    <x v="8"/>
    <n v="1540436"/>
  </r>
  <r>
    <x v="19"/>
    <x v="40"/>
    <x v="0"/>
    <x v="9"/>
    <n v="313028"/>
  </r>
  <r>
    <x v="19"/>
    <x v="40"/>
    <x v="1"/>
    <x v="0"/>
    <n v="184355"/>
  </r>
  <r>
    <x v="19"/>
    <x v="40"/>
    <x v="1"/>
    <x v="1"/>
    <n v="1079832"/>
  </r>
  <r>
    <x v="19"/>
    <x v="40"/>
    <x v="1"/>
    <x v="2"/>
    <n v="292471"/>
  </r>
  <r>
    <x v="19"/>
    <x v="40"/>
    <x v="1"/>
    <x v="3"/>
    <n v="-17440"/>
  </r>
  <r>
    <x v="19"/>
    <x v="40"/>
    <x v="1"/>
    <x v="4"/>
    <n v="744856"/>
  </r>
  <r>
    <x v="19"/>
    <x v="40"/>
    <x v="1"/>
    <x v="5"/>
    <n v="1859464"/>
  </r>
  <r>
    <x v="19"/>
    <x v="40"/>
    <x v="1"/>
    <x v="6"/>
    <n v="0"/>
  </r>
  <r>
    <x v="19"/>
    <x v="40"/>
    <x v="1"/>
    <x v="7"/>
    <n v="-154939"/>
  </r>
  <r>
    <x v="19"/>
    <x v="40"/>
    <x v="1"/>
    <x v="8"/>
    <n v="1532008"/>
  </r>
  <r>
    <x v="19"/>
    <x v="40"/>
    <x v="1"/>
    <x v="9"/>
    <n v="1001759"/>
  </r>
  <r>
    <x v="19"/>
    <x v="41"/>
    <x v="0"/>
    <x v="0"/>
    <n v="98043"/>
  </r>
  <r>
    <x v="19"/>
    <x v="41"/>
    <x v="0"/>
    <x v="1"/>
    <n v="684854"/>
  </r>
  <r>
    <x v="19"/>
    <x v="41"/>
    <x v="0"/>
    <x v="2"/>
    <n v="130898"/>
  </r>
  <r>
    <x v="19"/>
    <x v="41"/>
    <x v="0"/>
    <x v="3"/>
    <n v="-14045"/>
  </r>
  <r>
    <x v="19"/>
    <x v="41"/>
    <x v="0"/>
    <x v="4"/>
    <n v="638248"/>
  </r>
  <r>
    <x v="19"/>
    <x v="41"/>
    <x v="0"/>
    <x v="5"/>
    <n v="1400017"/>
  </r>
  <r>
    <x v="19"/>
    <x v="41"/>
    <x v="0"/>
    <x v="6"/>
    <n v="0"/>
  </r>
  <r>
    <x v="19"/>
    <x v="41"/>
    <x v="0"/>
    <x v="7"/>
    <n v="-32884"/>
  </r>
  <r>
    <x v="19"/>
    <x v="41"/>
    <x v="0"/>
    <x v="8"/>
    <n v="1374892"/>
  </r>
  <r>
    <x v="19"/>
    <x v="41"/>
    <x v="0"/>
    <x v="9"/>
    <n v="281833"/>
  </r>
  <r>
    <x v="19"/>
    <x v="41"/>
    <x v="1"/>
    <x v="0"/>
    <n v="175457"/>
  </r>
  <r>
    <x v="19"/>
    <x v="41"/>
    <x v="1"/>
    <x v="1"/>
    <n v="814089"/>
  </r>
  <r>
    <x v="19"/>
    <x v="41"/>
    <x v="1"/>
    <x v="2"/>
    <n v="135163"/>
  </r>
  <r>
    <x v="19"/>
    <x v="41"/>
    <x v="1"/>
    <x v="3"/>
    <n v="-54895"/>
  </r>
  <r>
    <x v="19"/>
    <x v="41"/>
    <x v="1"/>
    <x v="4"/>
    <n v="638248"/>
  </r>
  <r>
    <x v="19"/>
    <x v="41"/>
    <x v="1"/>
    <x v="5"/>
    <n v="1495765"/>
  </r>
  <r>
    <x v="19"/>
    <x v="41"/>
    <x v="1"/>
    <x v="6"/>
    <n v="-10592"/>
  </r>
  <r>
    <x v="19"/>
    <x v="41"/>
    <x v="1"/>
    <x v="7"/>
    <n v="-37773"/>
  </r>
  <r>
    <x v="19"/>
    <x v="41"/>
    <x v="1"/>
    <x v="8"/>
    <n v="1369480"/>
  </r>
  <r>
    <x v="19"/>
    <x v="41"/>
    <x v="1"/>
    <x v="9"/>
    <n v="640460"/>
  </r>
  <r>
    <x v="19"/>
    <x v="42"/>
    <x v="0"/>
    <x v="0"/>
    <n v="33065"/>
  </r>
  <r>
    <x v="19"/>
    <x v="42"/>
    <x v="0"/>
    <x v="1"/>
    <n v="468144"/>
  </r>
  <r>
    <x v="19"/>
    <x v="42"/>
    <x v="0"/>
    <x v="2"/>
    <n v="0"/>
  </r>
  <r>
    <x v="19"/>
    <x v="42"/>
    <x v="0"/>
    <x v="3"/>
    <n v="7942"/>
  </r>
  <r>
    <x v="19"/>
    <x v="42"/>
    <x v="0"/>
    <x v="4"/>
    <n v="355885"/>
  </r>
  <r>
    <x v="19"/>
    <x v="42"/>
    <x v="0"/>
    <x v="5"/>
    <n v="633746"/>
  </r>
  <r>
    <x v="19"/>
    <x v="42"/>
    <x v="0"/>
    <x v="6"/>
    <n v="0"/>
  </r>
  <r>
    <x v="19"/>
    <x v="42"/>
    <x v="0"/>
    <x v="7"/>
    <n v="122993"/>
  </r>
  <r>
    <x v="19"/>
    <x v="42"/>
    <x v="0"/>
    <x v="8"/>
    <n v="742534"/>
  </r>
  <r>
    <x v="19"/>
    <x v="42"/>
    <x v="0"/>
    <x v="9"/>
    <n v="151587"/>
  </r>
  <r>
    <x v="19"/>
    <x v="42"/>
    <x v="1"/>
    <x v="0"/>
    <n v="38332"/>
  </r>
  <r>
    <x v="19"/>
    <x v="42"/>
    <x v="1"/>
    <x v="1"/>
    <n v="469428"/>
  </r>
  <r>
    <x v="19"/>
    <x v="42"/>
    <x v="1"/>
    <x v="2"/>
    <n v="0"/>
  </r>
  <r>
    <x v="19"/>
    <x v="42"/>
    <x v="1"/>
    <x v="3"/>
    <n v="-4278"/>
  </r>
  <r>
    <x v="19"/>
    <x v="42"/>
    <x v="1"/>
    <x v="4"/>
    <n v="355885"/>
  </r>
  <r>
    <x v="19"/>
    <x v="42"/>
    <x v="1"/>
    <x v="5"/>
    <n v="633746"/>
  </r>
  <r>
    <x v="19"/>
    <x v="42"/>
    <x v="1"/>
    <x v="6"/>
    <n v="0"/>
  </r>
  <r>
    <x v="19"/>
    <x v="42"/>
    <x v="1"/>
    <x v="7"/>
    <n v="133483"/>
  </r>
  <r>
    <x v="19"/>
    <x v="42"/>
    <x v="1"/>
    <x v="8"/>
    <n v="740445"/>
  </r>
  <r>
    <x v="19"/>
    <x v="42"/>
    <x v="1"/>
    <x v="9"/>
    <n v="182937"/>
  </r>
  <r>
    <x v="19"/>
    <x v="43"/>
    <x v="0"/>
    <x v="0"/>
    <n v="26491"/>
  </r>
  <r>
    <x v="19"/>
    <x v="43"/>
    <x v="0"/>
    <x v="1"/>
    <n v="331554"/>
  </r>
  <r>
    <x v="19"/>
    <x v="43"/>
    <x v="0"/>
    <x v="2"/>
    <n v="0"/>
  </r>
  <r>
    <x v="19"/>
    <x v="43"/>
    <x v="0"/>
    <x v="3"/>
    <n v="-10209"/>
  </r>
  <r>
    <x v="19"/>
    <x v="43"/>
    <x v="0"/>
    <x v="4"/>
    <n v="200299"/>
  </r>
  <r>
    <x v="19"/>
    <x v="43"/>
    <x v="0"/>
    <x v="5"/>
    <n v="425828"/>
  </r>
  <r>
    <x v="19"/>
    <x v="43"/>
    <x v="0"/>
    <x v="6"/>
    <n v="0"/>
  </r>
  <r>
    <x v="19"/>
    <x v="43"/>
    <x v="0"/>
    <x v="7"/>
    <n v="55666"/>
  </r>
  <r>
    <x v="19"/>
    <x v="43"/>
    <x v="0"/>
    <x v="8"/>
    <n v="464075"/>
  </r>
  <r>
    <x v="19"/>
    <x v="43"/>
    <x v="0"/>
    <x v="9"/>
    <n v="185374"/>
  </r>
  <r>
    <x v="19"/>
    <x v="43"/>
    <x v="1"/>
    <x v="0"/>
    <n v="28822"/>
  </r>
  <r>
    <x v="19"/>
    <x v="43"/>
    <x v="1"/>
    <x v="1"/>
    <n v="333780"/>
  </r>
  <r>
    <x v="19"/>
    <x v="43"/>
    <x v="1"/>
    <x v="2"/>
    <n v="0"/>
  </r>
  <r>
    <x v="19"/>
    <x v="43"/>
    <x v="1"/>
    <x v="3"/>
    <n v="-10209"/>
  </r>
  <r>
    <x v="19"/>
    <x v="43"/>
    <x v="1"/>
    <x v="4"/>
    <n v="200299"/>
  </r>
  <r>
    <x v="19"/>
    <x v="43"/>
    <x v="1"/>
    <x v="5"/>
    <n v="425828"/>
  </r>
  <r>
    <x v="19"/>
    <x v="43"/>
    <x v="1"/>
    <x v="6"/>
    <n v="0"/>
  </r>
  <r>
    <x v="19"/>
    <x v="43"/>
    <x v="1"/>
    <x v="7"/>
    <n v="55666"/>
  </r>
  <r>
    <x v="19"/>
    <x v="43"/>
    <x v="1"/>
    <x v="8"/>
    <n v="464075"/>
  </r>
  <r>
    <x v="19"/>
    <x v="43"/>
    <x v="1"/>
    <x v="9"/>
    <n v="189931"/>
  </r>
  <r>
    <x v="19"/>
    <x v="44"/>
    <x v="0"/>
    <x v="0"/>
    <n v="29274"/>
  </r>
  <r>
    <x v="19"/>
    <x v="44"/>
    <x v="0"/>
    <x v="1"/>
    <n v="163445"/>
  </r>
  <r>
    <x v="19"/>
    <x v="44"/>
    <x v="0"/>
    <x v="2"/>
    <n v="0"/>
  </r>
  <r>
    <x v="19"/>
    <x v="44"/>
    <x v="0"/>
    <x v="3"/>
    <n v="4086"/>
  </r>
  <r>
    <x v="19"/>
    <x v="44"/>
    <x v="0"/>
    <x v="4"/>
    <n v="162508"/>
  </r>
  <r>
    <x v="19"/>
    <x v="44"/>
    <x v="0"/>
    <x v="5"/>
    <n v="300882"/>
  </r>
  <r>
    <x v="19"/>
    <x v="44"/>
    <x v="0"/>
    <x v="6"/>
    <n v="0"/>
  </r>
  <r>
    <x v="19"/>
    <x v="44"/>
    <x v="0"/>
    <x v="7"/>
    <n v="35178"/>
  </r>
  <r>
    <x v="19"/>
    <x v="44"/>
    <x v="0"/>
    <x v="8"/>
    <n v="316366"/>
  </r>
  <r>
    <x v="19"/>
    <x v="44"/>
    <x v="0"/>
    <x v="9"/>
    <n v="45819"/>
  </r>
  <r>
    <x v="19"/>
    <x v="44"/>
    <x v="1"/>
    <x v="0"/>
    <n v="32070"/>
  </r>
  <r>
    <x v="19"/>
    <x v="44"/>
    <x v="1"/>
    <x v="1"/>
    <n v="176004"/>
  </r>
  <r>
    <x v="19"/>
    <x v="44"/>
    <x v="1"/>
    <x v="2"/>
    <n v="0"/>
  </r>
  <r>
    <x v="19"/>
    <x v="44"/>
    <x v="1"/>
    <x v="3"/>
    <n v="-2631"/>
  </r>
  <r>
    <x v="19"/>
    <x v="44"/>
    <x v="1"/>
    <x v="4"/>
    <n v="162508"/>
  </r>
  <r>
    <x v="19"/>
    <x v="44"/>
    <x v="1"/>
    <x v="5"/>
    <n v="300882"/>
  </r>
  <r>
    <x v="19"/>
    <x v="44"/>
    <x v="1"/>
    <x v="6"/>
    <n v="0"/>
  </r>
  <r>
    <x v="19"/>
    <x v="44"/>
    <x v="1"/>
    <x v="7"/>
    <n v="18261"/>
  </r>
  <r>
    <x v="19"/>
    <x v="44"/>
    <x v="1"/>
    <x v="8"/>
    <n v="314818"/>
  </r>
  <r>
    <x v="19"/>
    <x v="44"/>
    <x v="1"/>
    <x v="9"/>
    <n v="52522"/>
  </r>
  <r>
    <x v="19"/>
    <x v="45"/>
    <x v="0"/>
    <x v="0"/>
    <n v="23745"/>
  </r>
  <r>
    <x v="19"/>
    <x v="45"/>
    <x v="0"/>
    <x v="1"/>
    <n v="172255"/>
  </r>
  <r>
    <x v="19"/>
    <x v="45"/>
    <x v="0"/>
    <x v="2"/>
    <n v="14361"/>
  </r>
  <r>
    <x v="19"/>
    <x v="45"/>
    <x v="0"/>
    <x v="3"/>
    <n v="7611"/>
  </r>
  <r>
    <x v="19"/>
    <x v="45"/>
    <x v="0"/>
    <x v="4"/>
    <n v="132360"/>
  </r>
  <r>
    <x v="19"/>
    <x v="45"/>
    <x v="0"/>
    <x v="5"/>
    <n v="308086"/>
  </r>
  <r>
    <x v="19"/>
    <x v="45"/>
    <x v="0"/>
    <x v="6"/>
    <n v="0"/>
  </r>
  <r>
    <x v="19"/>
    <x v="45"/>
    <x v="0"/>
    <x v="7"/>
    <n v="-40410"/>
  </r>
  <r>
    <x v="19"/>
    <x v="45"/>
    <x v="0"/>
    <x v="8"/>
    <n v="268075"/>
  </r>
  <r>
    <x v="19"/>
    <x v="45"/>
    <x v="0"/>
    <x v="9"/>
    <n v="69991"/>
  </r>
  <r>
    <x v="19"/>
    <x v="45"/>
    <x v="1"/>
    <x v="0"/>
    <n v="29802"/>
  </r>
  <r>
    <x v="19"/>
    <x v="45"/>
    <x v="1"/>
    <x v="1"/>
    <n v="193091"/>
  </r>
  <r>
    <x v="19"/>
    <x v="45"/>
    <x v="1"/>
    <x v="2"/>
    <n v="14361"/>
  </r>
  <r>
    <x v="19"/>
    <x v="45"/>
    <x v="1"/>
    <x v="3"/>
    <n v="-1803"/>
  </r>
  <r>
    <x v="19"/>
    <x v="45"/>
    <x v="1"/>
    <x v="4"/>
    <n v="132360"/>
  </r>
  <r>
    <x v="19"/>
    <x v="45"/>
    <x v="1"/>
    <x v="5"/>
    <n v="442578"/>
  </r>
  <r>
    <x v="19"/>
    <x v="45"/>
    <x v="1"/>
    <x v="6"/>
    <n v="0"/>
  </r>
  <r>
    <x v="19"/>
    <x v="45"/>
    <x v="1"/>
    <x v="7"/>
    <n v="-30726"/>
  </r>
  <r>
    <x v="19"/>
    <x v="45"/>
    <x v="1"/>
    <x v="8"/>
    <n v="265725"/>
  </r>
  <r>
    <x v="19"/>
    <x v="45"/>
    <x v="1"/>
    <x v="9"/>
    <n v="252824"/>
  </r>
  <r>
    <x v="19"/>
    <x v="46"/>
    <x v="0"/>
    <x v="0"/>
    <n v="30992"/>
  </r>
  <r>
    <x v="19"/>
    <x v="46"/>
    <x v="0"/>
    <x v="1"/>
    <n v="256607"/>
  </r>
  <r>
    <x v="19"/>
    <x v="46"/>
    <x v="0"/>
    <x v="2"/>
    <n v="26643"/>
  </r>
  <r>
    <x v="19"/>
    <x v="46"/>
    <x v="0"/>
    <x v="3"/>
    <n v="-86"/>
  </r>
  <r>
    <x v="19"/>
    <x v="46"/>
    <x v="0"/>
    <x v="4"/>
    <n v="83412"/>
  </r>
  <r>
    <x v="19"/>
    <x v="46"/>
    <x v="0"/>
    <x v="5"/>
    <n v="364169"/>
  </r>
  <r>
    <x v="19"/>
    <x v="46"/>
    <x v="0"/>
    <x v="6"/>
    <n v="0"/>
  </r>
  <r>
    <x v="19"/>
    <x v="46"/>
    <x v="0"/>
    <x v="7"/>
    <n v="-76854"/>
  </r>
  <r>
    <x v="19"/>
    <x v="46"/>
    <x v="0"/>
    <x v="8"/>
    <n v="417618"/>
  </r>
  <r>
    <x v="19"/>
    <x v="46"/>
    <x v="0"/>
    <x v="9"/>
    <n v="100613"/>
  </r>
  <r>
    <x v="19"/>
    <x v="46"/>
    <x v="1"/>
    <x v="0"/>
    <n v="45373"/>
  </r>
  <r>
    <x v="19"/>
    <x v="46"/>
    <x v="1"/>
    <x v="1"/>
    <n v="258453"/>
  </r>
  <r>
    <x v="19"/>
    <x v="46"/>
    <x v="1"/>
    <x v="2"/>
    <n v="26643"/>
  </r>
  <r>
    <x v="19"/>
    <x v="46"/>
    <x v="1"/>
    <x v="3"/>
    <n v="-11230"/>
  </r>
  <r>
    <x v="19"/>
    <x v="46"/>
    <x v="1"/>
    <x v="4"/>
    <n v="83412"/>
  </r>
  <r>
    <x v="19"/>
    <x v="46"/>
    <x v="1"/>
    <x v="5"/>
    <n v="364169"/>
  </r>
  <r>
    <x v="19"/>
    <x v="46"/>
    <x v="1"/>
    <x v="6"/>
    <n v="-1224"/>
  </r>
  <r>
    <x v="19"/>
    <x v="46"/>
    <x v="1"/>
    <x v="7"/>
    <n v="-64744"/>
  </r>
  <r>
    <x v="19"/>
    <x v="46"/>
    <x v="1"/>
    <x v="8"/>
    <n v="415895"/>
  </r>
  <r>
    <x v="19"/>
    <x v="46"/>
    <x v="1"/>
    <x v="9"/>
    <n v="143041"/>
  </r>
  <r>
    <x v="19"/>
    <x v="47"/>
    <x v="0"/>
    <x v="0"/>
    <n v="665.6"/>
  </r>
  <r>
    <x v="19"/>
    <x v="47"/>
    <x v="0"/>
    <x v="1"/>
    <n v="25316.5"/>
  </r>
  <r>
    <x v="19"/>
    <x v="47"/>
    <x v="0"/>
    <x v="2"/>
    <n v="0"/>
  </r>
  <r>
    <x v="19"/>
    <x v="47"/>
    <x v="0"/>
    <x v="3"/>
    <n v="589.70000000000005"/>
  </r>
  <r>
    <x v="19"/>
    <x v="47"/>
    <x v="0"/>
    <x v="4"/>
    <n v="12313.3"/>
  </r>
  <r>
    <x v="19"/>
    <x v="47"/>
    <x v="0"/>
    <x v="5"/>
    <n v="9961.2999999999993"/>
  </r>
  <r>
    <x v="19"/>
    <x v="47"/>
    <x v="0"/>
    <x v="6"/>
    <n v="-45715.199999999997"/>
  </r>
  <r>
    <x v="19"/>
    <x v="47"/>
    <x v="0"/>
    <x v="7"/>
    <n v="-32587.399999999998"/>
  </r>
  <r>
    <x v="19"/>
    <x v="47"/>
    <x v="0"/>
    <x v="8"/>
    <n v="36037.199999999997"/>
  </r>
  <r>
    <x v="19"/>
    <x v="47"/>
    <x v="0"/>
    <x v="9"/>
    <n v="131"/>
  </r>
  <r>
    <x v="19"/>
    <x v="47"/>
    <x v="1"/>
    <x v="0"/>
    <n v="665.6"/>
  </r>
  <r>
    <x v="19"/>
    <x v="47"/>
    <x v="1"/>
    <x v="1"/>
    <n v="25316.5"/>
  </r>
  <r>
    <x v="19"/>
    <x v="47"/>
    <x v="1"/>
    <x v="2"/>
    <n v="0"/>
  </r>
  <r>
    <x v="19"/>
    <x v="47"/>
    <x v="1"/>
    <x v="3"/>
    <n v="589.70000000000005"/>
  </r>
  <r>
    <x v="19"/>
    <x v="47"/>
    <x v="1"/>
    <x v="4"/>
    <n v="12313.3"/>
  </r>
  <r>
    <x v="19"/>
    <x v="47"/>
    <x v="1"/>
    <x v="5"/>
    <n v="9961.2999999999993"/>
  </r>
  <r>
    <x v="19"/>
    <x v="47"/>
    <x v="1"/>
    <x v="6"/>
    <n v="-45715.199999999997"/>
  </r>
  <r>
    <x v="19"/>
    <x v="47"/>
    <x v="1"/>
    <x v="7"/>
    <n v="-32587.399999999998"/>
  </r>
  <r>
    <x v="19"/>
    <x v="47"/>
    <x v="1"/>
    <x v="8"/>
    <n v="36037.199999999997"/>
  </r>
  <r>
    <x v="19"/>
    <x v="47"/>
    <x v="1"/>
    <x v="9"/>
    <n v="131"/>
  </r>
  <r>
    <x v="19"/>
    <x v="48"/>
    <x v="0"/>
    <x v="0"/>
    <n v="32401"/>
  </r>
  <r>
    <x v="19"/>
    <x v="48"/>
    <x v="0"/>
    <x v="1"/>
    <n v="417237"/>
  </r>
  <r>
    <x v="19"/>
    <x v="48"/>
    <x v="0"/>
    <x v="2"/>
    <n v="0"/>
  </r>
  <r>
    <x v="19"/>
    <x v="48"/>
    <x v="0"/>
    <x v="3"/>
    <n v="-25558"/>
  </r>
  <r>
    <x v="19"/>
    <x v="48"/>
    <x v="0"/>
    <x v="4"/>
    <n v="333740"/>
  </r>
  <r>
    <x v="19"/>
    <x v="48"/>
    <x v="0"/>
    <x v="5"/>
    <n v="798467"/>
  </r>
  <r>
    <x v="19"/>
    <x v="48"/>
    <x v="0"/>
    <x v="6"/>
    <n v="0"/>
  </r>
  <r>
    <x v="19"/>
    <x v="48"/>
    <x v="0"/>
    <x v="7"/>
    <n v="-21366"/>
  </r>
  <r>
    <x v="19"/>
    <x v="48"/>
    <x v="0"/>
    <x v="8"/>
    <n v="749163"/>
  </r>
  <r>
    <x v="19"/>
    <x v="48"/>
    <x v="0"/>
    <x v="9"/>
    <n v="169394"/>
  </r>
  <r>
    <x v="19"/>
    <x v="48"/>
    <x v="1"/>
    <x v="0"/>
    <n v="40401"/>
  </r>
  <r>
    <x v="19"/>
    <x v="48"/>
    <x v="1"/>
    <x v="1"/>
    <n v="438544"/>
  </r>
  <r>
    <x v="19"/>
    <x v="48"/>
    <x v="1"/>
    <x v="2"/>
    <n v="0"/>
  </r>
  <r>
    <x v="19"/>
    <x v="48"/>
    <x v="1"/>
    <x v="3"/>
    <n v="-40173"/>
  </r>
  <r>
    <x v="19"/>
    <x v="48"/>
    <x v="1"/>
    <x v="4"/>
    <n v="333740"/>
  </r>
  <r>
    <x v="19"/>
    <x v="48"/>
    <x v="1"/>
    <x v="5"/>
    <n v="798467"/>
  </r>
  <r>
    <x v="19"/>
    <x v="48"/>
    <x v="1"/>
    <x v="6"/>
    <n v="-4718"/>
  </r>
  <r>
    <x v="19"/>
    <x v="48"/>
    <x v="1"/>
    <x v="7"/>
    <n v="-17783"/>
  </r>
  <r>
    <x v="19"/>
    <x v="48"/>
    <x v="1"/>
    <x v="8"/>
    <n v="747498"/>
  </r>
  <r>
    <x v="19"/>
    <x v="48"/>
    <x v="1"/>
    <x v="9"/>
    <n v="223282"/>
  </r>
  <r>
    <x v="19"/>
    <x v="49"/>
    <x v="0"/>
    <x v="0"/>
    <n v="6127.5"/>
  </r>
  <r>
    <x v="19"/>
    <x v="49"/>
    <x v="0"/>
    <x v="1"/>
    <n v="91010.8"/>
  </r>
  <r>
    <x v="19"/>
    <x v="49"/>
    <x v="0"/>
    <x v="2"/>
    <n v="0"/>
  </r>
  <r>
    <x v="19"/>
    <x v="49"/>
    <x v="0"/>
    <x v="3"/>
    <n v="-490.50000000000006"/>
  </r>
  <r>
    <x v="19"/>
    <x v="49"/>
    <x v="0"/>
    <x v="4"/>
    <n v="34669.4"/>
  </r>
  <r>
    <x v="19"/>
    <x v="49"/>
    <x v="0"/>
    <x v="5"/>
    <n v="4355.2"/>
  </r>
  <r>
    <x v="19"/>
    <x v="49"/>
    <x v="0"/>
    <x v="6"/>
    <n v="0"/>
  </r>
  <r>
    <x v="19"/>
    <x v="49"/>
    <x v="0"/>
    <x v="7"/>
    <n v="31.100000000005764"/>
  </r>
  <r>
    <x v="19"/>
    <x v="49"/>
    <x v="0"/>
    <x v="8"/>
    <n v="47955.4"/>
  </r>
  <r>
    <x v="19"/>
    <x v="49"/>
    <x v="0"/>
    <x v="9"/>
    <n v="19390.3"/>
  </r>
  <r>
    <x v="19"/>
    <x v="49"/>
    <x v="1"/>
    <x v="0"/>
    <n v="10515.6"/>
  </r>
  <r>
    <x v="19"/>
    <x v="49"/>
    <x v="1"/>
    <x v="1"/>
    <n v="91407.9"/>
  </r>
  <r>
    <x v="19"/>
    <x v="49"/>
    <x v="1"/>
    <x v="2"/>
    <n v="0"/>
  </r>
  <r>
    <x v="19"/>
    <x v="49"/>
    <x v="1"/>
    <x v="3"/>
    <n v="-494.5"/>
  </r>
  <r>
    <x v="19"/>
    <x v="49"/>
    <x v="1"/>
    <x v="4"/>
    <n v="34669.4"/>
  </r>
  <r>
    <x v="19"/>
    <x v="49"/>
    <x v="1"/>
    <x v="5"/>
    <n v="4355.2"/>
  </r>
  <r>
    <x v="19"/>
    <x v="49"/>
    <x v="1"/>
    <x v="6"/>
    <n v="0"/>
  </r>
  <r>
    <x v="19"/>
    <x v="49"/>
    <x v="1"/>
    <x v="7"/>
    <n v="-2516.5999999999913"/>
  </r>
  <r>
    <x v="19"/>
    <x v="49"/>
    <x v="1"/>
    <x v="8"/>
    <n v="47955.4"/>
  </r>
  <r>
    <x v="19"/>
    <x v="49"/>
    <x v="1"/>
    <x v="9"/>
    <n v="21631.8"/>
  </r>
  <r>
    <x v="19"/>
    <x v="50"/>
    <x v="0"/>
    <x v="0"/>
    <n v="52461"/>
  </r>
  <r>
    <x v="19"/>
    <x v="50"/>
    <x v="0"/>
    <x v="1"/>
    <n v="295942"/>
  </r>
  <r>
    <x v="19"/>
    <x v="50"/>
    <x v="0"/>
    <x v="2"/>
    <n v="8180"/>
  </r>
  <r>
    <x v="19"/>
    <x v="50"/>
    <x v="0"/>
    <x v="3"/>
    <n v="-38317"/>
  </r>
  <r>
    <x v="19"/>
    <x v="50"/>
    <x v="0"/>
    <x v="4"/>
    <n v="199806"/>
  </r>
  <r>
    <x v="19"/>
    <x v="50"/>
    <x v="0"/>
    <x v="5"/>
    <n v="410670"/>
  </r>
  <r>
    <x v="19"/>
    <x v="50"/>
    <x v="0"/>
    <x v="6"/>
    <n v="0"/>
  </r>
  <r>
    <x v="19"/>
    <x v="50"/>
    <x v="0"/>
    <x v="7"/>
    <n v="-23216"/>
  </r>
  <r>
    <x v="19"/>
    <x v="50"/>
    <x v="0"/>
    <x v="8"/>
    <n v="361278"/>
  </r>
  <r>
    <x v="19"/>
    <x v="50"/>
    <x v="0"/>
    <x v="9"/>
    <n v="221270"/>
  </r>
  <r>
    <x v="19"/>
    <x v="50"/>
    <x v="1"/>
    <x v="0"/>
    <n v="69299"/>
  </r>
  <r>
    <x v="19"/>
    <x v="50"/>
    <x v="1"/>
    <x v="1"/>
    <n v="327891"/>
  </r>
  <r>
    <x v="19"/>
    <x v="50"/>
    <x v="1"/>
    <x v="2"/>
    <n v="8180"/>
  </r>
  <r>
    <x v="19"/>
    <x v="50"/>
    <x v="1"/>
    <x v="3"/>
    <n v="-48926"/>
  </r>
  <r>
    <x v="19"/>
    <x v="50"/>
    <x v="1"/>
    <x v="4"/>
    <n v="199806"/>
  </r>
  <r>
    <x v="19"/>
    <x v="50"/>
    <x v="1"/>
    <x v="5"/>
    <n v="579425"/>
  </r>
  <r>
    <x v="19"/>
    <x v="50"/>
    <x v="1"/>
    <x v="6"/>
    <n v="0"/>
  </r>
  <r>
    <x v="19"/>
    <x v="50"/>
    <x v="1"/>
    <x v="7"/>
    <n v="-24391"/>
  </r>
  <r>
    <x v="19"/>
    <x v="50"/>
    <x v="1"/>
    <x v="8"/>
    <n v="361278"/>
  </r>
  <r>
    <x v="19"/>
    <x v="50"/>
    <x v="1"/>
    <x v="9"/>
    <n v="448246"/>
  </r>
  <r>
    <x v="19"/>
    <x v="52"/>
    <x v="0"/>
    <x v="0"/>
    <n v="291054"/>
  </r>
  <r>
    <x v="19"/>
    <x v="52"/>
    <x v="0"/>
    <x v="1"/>
    <n v="1749313"/>
  </r>
  <r>
    <x v="19"/>
    <x v="52"/>
    <x v="0"/>
    <x v="2"/>
    <n v="520293"/>
  </r>
  <r>
    <x v="19"/>
    <x v="52"/>
    <x v="0"/>
    <x v="3"/>
    <n v="-306231"/>
  </r>
  <r>
    <x v="19"/>
    <x v="52"/>
    <x v="0"/>
    <x v="4"/>
    <n v="1110606"/>
  </r>
  <r>
    <x v="19"/>
    <x v="52"/>
    <x v="0"/>
    <x v="5"/>
    <n v="4224015"/>
  </r>
  <r>
    <x v="19"/>
    <x v="52"/>
    <x v="0"/>
    <x v="6"/>
    <n v="0"/>
  </r>
  <r>
    <x v="19"/>
    <x v="52"/>
    <x v="0"/>
    <x v="7"/>
    <n v="-437345"/>
  </r>
  <r>
    <x v="19"/>
    <x v="52"/>
    <x v="0"/>
    <x v="8"/>
    <n v="4708529"/>
  </r>
  <r>
    <x v="19"/>
    <x v="52"/>
    <x v="0"/>
    <x v="9"/>
    <n v="834426"/>
  </r>
  <r>
    <x v="19"/>
    <x v="52"/>
    <x v="1"/>
    <x v="0"/>
    <n v="623467"/>
  </r>
  <r>
    <x v="19"/>
    <x v="52"/>
    <x v="1"/>
    <x v="1"/>
    <n v="2175436"/>
  </r>
  <r>
    <x v="19"/>
    <x v="52"/>
    <x v="1"/>
    <x v="2"/>
    <n v="547562"/>
  </r>
  <r>
    <x v="19"/>
    <x v="52"/>
    <x v="1"/>
    <x v="3"/>
    <n v="-377886"/>
  </r>
  <r>
    <x v="19"/>
    <x v="52"/>
    <x v="1"/>
    <x v="4"/>
    <n v="1110606"/>
  </r>
  <r>
    <x v="19"/>
    <x v="52"/>
    <x v="1"/>
    <x v="5"/>
    <n v="4790756"/>
  </r>
  <r>
    <x v="19"/>
    <x v="52"/>
    <x v="1"/>
    <x v="6"/>
    <n v="-8689"/>
  </r>
  <r>
    <x v="19"/>
    <x v="52"/>
    <x v="1"/>
    <x v="7"/>
    <n v="222693"/>
  </r>
  <r>
    <x v="19"/>
    <x v="52"/>
    <x v="1"/>
    <x v="8"/>
    <n v="4692596"/>
  </r>
  <r>
    <x v="19"/>
    <x v="52"/>
    <x v="1"/>
    <x v="9"/>
    <n v="2943287"/>
  </r>
  <r>
    <x v="19"/>
    <x v="77"/>
    <x v="0"/>
    <x v="0"/>
    <n v="236511"/>
  </r>
  <r>
    <x v="19"/>
    <x v="77"/>
    <x v="0"/>
    <x v="1"/>
    <n v="2099752"/>
  </r>
  <r>
    <x v="19"/>
    <x v="77"/>
    <x v="0"/>
    <x v="2"/>
    <n v="287426"/>
  </r>
  <r>
    <x v="19"/>
    <x v="77"/>
    <x v="0"/>
    <x v="3"/>
    <n v="-366303"/>
  </r>
  <r>
    <x v="19"/>
    <x v="77"/>
    <x v="0"/>
    <x v="4"/>
    <n v="2078598"/>
  </r>
  <r>
    <x v="19"/>
    <x v="77"/>
    <x v="0"/>
    <x v="5"/>
    <n v="4073386"/>
  </r>
  <r>
    <x v="19"/>
    <x v="77"/>
    <x v="0"/>
    <x v="6"/>
    <n v="0"/>
  </r>
  <r>
    <x v="19"/>
    <x v="77"/>
    <x v="0"/>
    <x v="7"/>
    <n v="-286707"/>
  </r>
  <r>
    <x v="19"/>
    <x v="77"/>
    <x v="0"/>
    <x v="8"/>
    <n v="3799376"/>
  </r>
  <r>
    <x v="19"/>
    <x v="77"/>
    <x v="0"/>
    <x v="9"/>
    <n v="898697"/>
  </r>
  <r>
    <x v="19"/>
    <x v="77"/>
    <x v="1"/>
    <x v="0"/>
    <n v="421371"/>
  </r>
  <r>
    <x v="19"/>
    <x v="77"/>
    <x v="1"/>
    <x v="1"/>
    <n v="2311229"/>
  </r>
  <r>
    <x v="19"/>
    <x v="77"/>
    <x v="1"/>
    <x v="2"/>
    <n v="287426"/>
  </r>
  <r>
    <x v="19"/>
    <x v="77"/>
    <x v="1"/>
    <x v="3"/>
    <n v="-465632"/>
  </r>
  <r>
    <x v="19"/>
    <x v="77"/>
    <x v="1"/>
    <x v="4"/>
    <n v="2078598"/>
  </r>
  <r>
    <x v="19"/>
    <x v="77"/>
    <x v="1"/>
    <x v="5"/>
    <n v="4255180"/>
  </r>
  <r>
    <x v="19"/>
    <x v="77"/>
    <x v="1"/>
    <x v="6"/>
    <n v="-27171"/>
  </r>
  <r>
    <x v="19"/>
    <x v="77"/>
    <x v="1"/>
    <x v="7"/>
    <n v="92089"/>
  </r>
  <r>
    <x v="19"/>
    <x v="77"/>
    <x v="1"/>
    <x v="8"/>
    <n v="3756923"/>
  </r>
  <r>
    <x v="19"/>
    <x v="77"/>
    <x v="1"/>
    <x v="9"/>
    <n v="2024577"/>
  </r>
  <r>
    <x v="19"/>
    <x v="53"/>
    <x v="0"/>
    <x v="0"/>
    <n v="39497"/>
  </r>
  <r>
    <x v="19"/>
    <x v="53"/>
    <x v="0"/>
    <x v="1"/>
    <n v="352970"/>
  </r>
  <r>
    <x v="19"/>
    <x v="53"/>
    <x v="0"/>
    <x v="2"/>
    <n v="9368"/>
  </r>
  <r>
    <x v="19"/>
    <x v="53"/>
    <x v="0"/>
    <x v="3"/>
    <n v="-9376"/>
  </r>
  <r>
    <x v="19"/>
    <x v="53"/>
    <x v="0"/>
    <x v="4"/>
    <n v="228560"/>
  </r>
  <r>
    <x v="19"/>
    <x v="53"/>
    <x v="0"/>
    <x v="5"/>
    <n v="593786"/>
  </r>
  <r>
    <x v="19"/>
    <x v="53"/>
    <x v="0"/>
    <x v="6"/>
    <n v="0"/>
  </r>
  <r>
    <x v="19"/>
    <x v="53"/>
    <x v="0"/>
    <x v="7"/>
    <n v="-114590"/>
  </r>
  <r>
    <x v="19"/>
    <x v="53"/>
    <x v="0"/>
    <x v="8"/>
    <n v="492164"/>
  </r>
  <r>
    <x v="19"/>
    <x v="53"/>
    <x v="0"/>
    <x v="9"/>
    <n v="169683"/>
  </r>
  <r>
    <x v="19"/>
    <x v="53"/>
    <x v="1"/>
    <x v="0"/>
    <n v="61071"/>
  </r>
  <r>
    <x v="19"/>
    <x v="53"/>
    <x v="1"/>
    <x v="1"/>
    <n v="422162"/>
  </r>
  <r>
    <x v="19"/>
    <x v="53"/>
    <x v="1"/>
    <x v="2"/>
    <n v="9368"/>
  </r>
  <r>
    <x v="19"/>
    <x v="53"/>
    <x v="1"/>
    <x v="3"/>
    <n v="-45933"/>
  </r>
  <r>
    <x v="19"/>
    <x v="53"/>
    <x v="1"/>
    <x v="4"/>
    <n v="228560"/>
  </r>
  <r>
    <x v="19"/>
    <x v="53"/>
    <x v="1"/>
    <x v="5"/>
    <n v="820760"/>
  </r>
  <r>
    <x v="19"/>
    <x v="53"/>
    <x v="1"/>
    <x v="6"/>
    <n v="-1185"/>
  </r>
  <r>
    <x v="19"/>
    <x v="53"/>
    <x v="1"/>
    <x v="7"/>
    <n v="-32283"/>
  </r>
  <r>
    <x v="19"/>
    <x v="53"/>
    <x v="1"/>
    <x v="8"/>
    <n v="490204"/>
  </r>
  <r>
    <x v="19"/>
    <x v="53"/>
    <x v="1"/>
    <x v="9"/>
    <n v="609432"/>
  </r>
  <r>
    <x v="19"/>
    <x v="54"/>
    <x v="0"/>
    <x v="0"/>
    <n v="44979"/>
  </r>
  <r>
    <x v="19"/>
    <x v="54"/>
    <x v="0"/>
    <x v="1"/>
    <n v="216865"/>
  </r>
  <r>
    <x v="19"/>
    <x v="54"/>
    <x v="0"/>
    <x v="2"/>
    <n v="0"/>
  </r>
  <r>
    <x v="19"/>
    <x v="54"/>
    <x v="0"/>
    <x v="3"/>
    <n v="2408"/>
  </r>
  <r>
    <x v="19"/>
    <x v="54"/>
    <x v="0"/>
    <x v="4"/>
    <n v="0"/>
  </r>
  <r>
    <x v="19"/>
    <x v="54"/>
    <x v="0"/>
    <x v="5"/>
    <n v="27384"/>
  </r>
  <r>
    <x v="19"/>
    <x v="54"/>
    <x v="0"/>
    <x v="6"/>
    <n v="0"/>
  </r>
  <r>
    <x v="19"/>
    <x v="54"/>
    <x v="0"/>
    <x v="7"/>
    <n v="-63320"/>
  </r>
  <r>
    <x v="19"/>
    <x v="54"/>
    <x v="0"/>
    <x v="8"/>
    <n v="204548"/>
  </r>
  <r>
    <x v="19"/>
    <x v="54"/>
    <x v="0"/>
    <x v="9"/>
    <n v="18952"/>
  </r>
  <r>
    <x v="19"/>
    <x v="54"/>
    <x v="1"/>
    <x v="0"/>
    <n v="45171"/>
  </r>
  <r>
    <x v="19"/>
    <x v="54"/>
    <x v="1"/>
    <x v="1"/>
    <n v="217034"/>
  </r>
  <r>
    <x v="19"/>
    <x v="54"/>
    <x v="1"/>
    <x v="2"/>
    <n v="0"/>
  </r>
  <r>
    <x v="19"/>
    <x v="54"/>
    <x v="1"/>
    <x v="3"/>
    <n v="1639"/>
  </r>
  <r>
    <x v="19"/>
    <x v="54"/>
    <x v="1"/>
    <x v="4"/>
    <n v="0"/>
  </r>
  <r>
    <x v="19"/>
    <x v="54"/>
    <x v="1"/>
    <x v="5"/>
    <n v="27384"/>
  </r>
  <r>
    <x v="19"/>
    <x v="54"/>
    <x v="1"/>
    <x v="6"/>
    <n v="0"/>
  </r>
  <r>
    <x v="19"/>
    <x v="54"/>
    <x v="1"/>
    <x v="7"/>
    <n v="-63835"/>
  </r>
  <r>
    <x v="19"/>
    <x v="54"/>
    <x v="1"/>
    <x v="8"/>
    <n v="204548"/>
  </r>
  <r>
    <x v="19"/>
    <x v="54"/>
    <x v="1"/>
    <x v="9"/>
    <n v="19567"/>
  </r>
  <r>
    <x v="19"/>
    <x v="59"/>
    <x v="0"/>
    <x v="0"/>
    <n v="177776"/>
  </r>
  <r>
    <x v="19"/>
    <x v="59"/>
    <x v="0"/>
    <x v="1"/>
    <n v="1637134"/>
  </r>
  <r>
    <x v="19"/>
    <x v="59"/>
    <x v="0"/>
    <x v="2"/>
    <n v="561012"/>
  </r>
  <r>
    <x v="19"/>
    <x v="59"/>
    <x v="0"/>
    <x v="3"/>
    <n v="185870"/>
  </r>
  <r>
    <x v="19"/>
    <x v="59"/>
    <x v="0"/>
    <x v="4"/>
    <n v="673984"/>
  </r>
  <r>
    <x v="19"/>
    <x v="59"/>
    <x v="0"/>
    <x v="5"/>
    <n v="2521718"/>
  </r>
  <r>
    <x v="19"/>
    <x v="59"/>
    <x v="0"/>
    <x v="6"/>
    <n v="0"/>
  </r>
  <r>
    <x v="19"/>
    <x v="59"/>
    <x v="0"/>
    <x v="7"/>
    <n v="137340"/>
  </r>
  <r>
    <x v="19"/>
    <x v="59"/>
    <x v="0"/>
    <x v="8"/>
    <n v="3480574"/>
  </r>
  <r>
    <x v="19"/>
    <x v="59"/>
    <x v="0"/>
    <x v="9"/>
    <n v="694552"/>
  </r>
  <r>
    <x v="19"/>
    <x v="59"/>
    <x v="1"/>
    <x v="0"/>
    <n v="294425"/>
  </r>
  <r>
    <x v="19"/>
    <x v="59"/>
    <x v="1"/>
    <x v="1"/>
    <n v="2607880"/>
  </r>
  <r>
    <x v="19"/>
    <x v="59"/>
    <x v="1"/>
    <x v="2"/>
    <n v="597239"/>
  </r>
  <r>
    <x v="19"/>
    <x v="59"/>
    <x v="1"/>
    <x v="3"/>
    <n v="15769"/>
  </r>
  <r>
    <x v="19"/>
    <x v="59"/>
    <x v="1"/>
    <x v="4"/>
    <n v="673984"/>
  </r>
  <r>
    <x v="19"/>
    <x v="59"/>
    <x v="1"/>
    <x v="5"/>
    <n v="3621177"/>
  </r>
  <r>
    <x v="19"/>
    <x v="59"/>
    <x v="1"/>
    <x v="6"/>
    <n v="-26760"/>
  </r>
  <r>
    <x v="19"/>
    <x v="59"/>
    <x v="1"/>
    <x v="7"/>
    <n v="393773"/>
  </r>
  <r>
    <x v="19"/>
    <x v="59"/>
    <x v="1"/>
    <x v="8"/>
    <n v="3469186"/>
  </r>
  <r>
    <x v="19"/>
    <x v="59"/>
    <x v="1"/>
    <x v="9"/>
    <n v="3382315"/>
  </r>
  <r>
    <x v="19"/>
    <x v="60"/>
    <x v="0"/>
    <x v="0"/>
    <n v="382040"/>
  </r>
  <r>
    <x v="19"/>
    <x v="60"/>
    <x v="0"/>
    <x v="1"/>
    <n v="4219904"/>
  </r>
  <r>
    <x v="19"/>
    <x v="60"/>
    <x v="0"/>
    <x v="2"/>
    <n v="579092"/>
  </r>
  <r>
    <x v="19"/>
    <x v="60"/>
    <x v="0"/>
    <x v="3"/>
    <n v="-833279"/>
  </r>
  <r>
    <x v="19"/>
    <x v="60"/>
    <x v="0"/>
    <x v="4"/>
    <n v="1712752"/>
  </r>
  <r>
    <x v="19"/>
    <x v="60"/>
    <x v="0"/>
    <x v="5"/>
    <n v="7216393"/>
  </r>
  <r>
    <x v="19"/>
    <x v="60"/>
    <x v="0"/>
    <x v="6"/>
    <n v="0"/>
  </r>
  <r>
    <x v="19"/>
    <x v="60"/>
    <x v="0"/>
    <x v="7"/>
    <n v="-2145341"/>
  </r>
  <r>
    <x v="19"/>
    <x v="60"/>
    <x v="0"/>
    <x v="8"/>
    <n v="7222575"/>
  </r>
  <r>
    <x v="19"/>
    <x v="60"/>
    <x v="0"/>
    <x v="9"/>
    <n v="2150040"/>
  </r>
  <r>
    <x v="19"/>
    <x v="60"/>
    <x v="1"/>
    <x v="0"/>
    <n v="609908"/>
  </r>
  <r>
    <x v="19"/>
    <x v="60"/>
    <x v="1"/>
    <x v="1"/>
    <n v="4528896"/>
  </r>
  <r>
    <x v="19"/>
    <x v="60"/>
    <x v="1"/>
    <x v="2"/>
    <n v="582960"/>
  </r>
  <r>
    <x v="19"/>
    <x v="60"/>
    <x v="1"/>
    <x v="3"/>
    <n v="-1206365"/>
  </r>
  <r>
    <x v="19"/>
    <x v="60"/>
    <x v="1"/>
    <x v="4"/>
    <n v="1712752"/>
  </r>
  <r>
    <x v="19"/>
    <x v="60"/>
    <x v="1"/>
    <x v="5"/>
    <n v="7470146"/>
  </r>
  <r>
    <x v="19"/>
    <x v="60"/>
    <x v="1"/>
    <x v="6"/>
    <n v="-32810"/>
  </r>
  <r>
    <x v="19"/>
    <x v="60"/>
    <x v="1"/>
    <x v="7"/>
    <n v="-1790242"/>
  </r>
  <r>
    <x v="19"/>
    <x v="60"/>
    <x v="1"/>
    <x v="8"/>
    <n v="7197647"/>
  </r>
  <r>
    <x v="19"/>
    <x v="60"/>
    <x v="1"/>
    <x v="9"/>
    <n v="3730444"/>
  </r>
  <r>
    <x v="19"/>
    <x v="61"/>
    <x v="0"/>
    <x v="0"/>
    <n v="152236"/>
  </r>
  <r>
    <x v="19"/>
    <x v="61"/>
    <x v="0"/>
    <x v="1"/>
    <n v="1008742"/>
  </r>
  <r>
    <x v="19"/>
    <x v="61"/>
    <x v="0"/>
    <x v="2"/>
    <n v="164118"/>
  </r>
  <r>
    <x v="19"/>
    <x v="61"/>
    <x v="0"/>
    <x v="3"/>
    <n v="-20248"/>
  </r>
  <r>
    <x v="19"/>
    <x v="61"/>
    <x v="0"/>
    <x v="4"/>
    <n v="769127"/>
  </r>
  <r>
    <x v="19"/>
    <x v="61"/>
    <x v="0"/>
    <x v="5"/>
    <n v="1638450"/>
  </r>
  <r>
    <x v="19"/>
    <x v="61"/>
    <x v="0"/>
    <x v="6"/>
    <n v="0"/>
  </r>
  <r>
    <x v="19"/>
    <x v="61"/>
    <x v="0"/>
    <x v="7"/>
    <n v="-63812"/>
  </r>
  <r>
    <x v="19"/>
    <x v="61"/>
    <x v="0"/>
    <x v="8"/>
    <n v="1818902"/>
  </r>
  <r>
    <x v="19"/>
    <x v="61"/>
    <x v="0"/>
    <x v="9"/>
    <n v="331953"/>
  </r>
  <r>
    <x v="19"/>
    <x v="61"/>
    <x v="1"/>
    <x v="0"/>
    <n v="231942"/>
  </r>
  <r>
    <x v="19"/>
    <x v="61"/>
    <x v="1"/>
    <x v="1"/>
    <n v="1059204"/>
  </r>
  <r>
    <x v="19"/>
    <x v="61"/>
    <x v="1"/>
    <x v="2"/>
    <n v="187994"/>
  </r>
  <r>
    <x v="19"/>
    <x v="61"/>
    <x v="1"/>
    <x v="3"/>
    <n v="-64203"/>
  </r>
  <r>
    <x v="19"/>
    <x v="61"/>
    <x v="1"/>
    <x v="4"/>
    <n v="769127"/>
  </r>
  <r>
    <x v="19"/>
    <x v="61"/>
    <x v="1"/>
    <x v="5"/>
    <n v="1689227"/>
  </r>
  <r>
    <x v="19"/>
    <x v="61"/>
    <x v="1"/>
    <x v="6"/>
    <n v="0"/>
  </r>
  <r>
    <x v="19"/>
    <x v="61"/>
    <x v="1"/>
    <x v="7"/>
    <n v="1728"/>
  </r>
  <r>
    <x v="19"/>
    <x v="61"/>
    <x v="1"/>
    <x v="8"/>
    <n v="1812334"/>
  </r>
  <r>
    <x v="19"/>
    <x v="61"/>
    <x v="1"/>
    <x v="9"/>
    <n v="652837"/>
  </r>
  <r>
    <x v="19"/>
    <x v="62"/>
    <x v="0"/>
    <x v="0"/>
    <n v="22189"/>
  </r>
  <r>
    <x v="19"/>
    <x v="62"/>
    <x v="0"/>
    <x v="1"/>
    <n v="272378"/>
  </r>
  <r>
    <x v="19"/>
    <x v="62"/>
    <x v="0"/>
    <x v="2"/>
    <n v="21618"/>
  </r>
  <r>
    <x v="19"/>
    <x v="62"/>
    <x v="0"/>
    <x v="3"/>
    <n v="18426"/>
  </r>
  <r>
    <x v="19"/>
    <x v="62"/>
    <x v="0"/>
    <x v="4"/>
    <n v="168827"/>
  </r>
  <r>
    <x v="19"/>
    <x v="62"/>
    <x v="0"/>
    <x v="5"/>
    <n v="420610"/>
  </r>
  <r>
    <x v="19"/>
    <x v="62"/>
    <x v="0"/>
    <x v="6"/>
    <n v="0"/>
  </r>
  <r>
    <x v="19"/>
    <x v="62"/>
    <x v="0"/>
    <x v="7"/>
    <n v="102001"/>
  </r>
  <r>
    <x v="19"/>
    <x v="62"/>
    <x v="0"/>
    <x v="8"/>
    <n v="553136"/>
  </r>
  <r>
    <x v="19"/>
    <x v="62"/>
    <x v="0"/>
    <x v="9"/>
    <n v="98407"/>
  </r>
  <r>
    <x v="19"/>
    <x v="62"/>
    <x v="1"/>
    <x v="0"/>
    <n v="39529"/>
  </r>
  <r>
    <x v="19"/>
    <x v="62"/>
    <x v="1"/>
    <x v="1"/>
    <n v="283875"/>
  </r>
  <r>
    <x v="19"/>
    <x v="62"/>
    <x v="1"/>
    <x v="2"/>
    <n v="21618"/>
  </r>
  <r>
    <x v="19"/>
    <x v="62"/>
    <x v="1"/>
    <x v="3"/>
    <n v="-36405"/>
  </r>
  <r>
    <x v="19"/>
    <x v="62"/>
    <x v="1"/>
    <x v="4"/>
    <n v="168827"/>
  </r>
  <r>
    <x v="19"/>
    <x v="62"/>
    <x v="1"/>
    <x v="5"/>
    <n v="420610"/>
  </r>
  <r>
    <x v="19"/>
    <x v="62"/>
    <x v="1"/>
    <x v="6"/>
    <n v="125"/>
  </r>
  <r>
    <x v="19"/>
    <x v="62"/>
    <x v="1"/>
    <x v="7"/>
    <n v="112473"/>
  </r>
  <r>
    <x v="19"/>
    <x v="62"/>
    <x v="1"/>
    <x v="8"/>
    <n v="547897"/>
  </r>
  <r>
    <x v="19"/>
    <x v="62"/>
    <x v="1"/>
    <x v="9"/>
    <n v="197661"/>
  </r>
  <r>
    <x v="19"/>
    <x v="63"/>
    <x v="0"/>
    <x v="0"/>
    <n v="21442"/>
  </r>
  <r>
    <x v="19"/>
    <x v="63"/>
    <x v="0"/>
    <x v="1"/>
    <n v="331837"/>
  </r>
  <r>
    <x v="19"/>
    <x v="63"/>
    <x v="0"/>
    <x v="2"/>
    <n v="2272"/>
  </r>
  <r>
    <x v="19"/>
    <x v="63"/>
    <x v="0"/>
    <x v="3"/>
    <n v="-7325"/>
  </r>
  <r>
    <x v="19"/>
    <x v="63"/>
    <x v="0"/>
    <x v="4"/>
    <n v="203857"/>
  </r>
  <r>
    <x v="19"/>
    <x v="63"/>
    <x v="0"/>
    <x v="5"/>
    <n v="426269"/>
  </r>
  <r>
    <x v="19"/>
    <x v="63"/>
    <x v="0"/>
    <x v="6"/>
    <n v="0"/>
  </r>
  <r>
    <x v="19"/>
    <x v="63"/>
    <x v="0"/>
    <x v="7"/>
    <n v="33449"/>
  </r>
  <r>
    <x v="19"/>
    <x v="63"/>
    <x v="0"/>
    <x v="8"/>
    <n v="415016"/>
  </r>
  <r>
    <x v="19"/>
    <x v="63"/>
    <x v="0"/>
    <x v="9"/>
    <n v="203721"/>
  </r>
  <r>
    <x v="19"/>
    <x v="63"/>
    <x v="1"/>
    <x v="0"/>
    <n v="23692"/>
  </r>
  <r>
    <x v="19"/>
    <x v="63"/>
    <x v="1"/>
    <x v="1"/>
    <n v="340326"/>
  </r>
  <r>
    <x v="19"/>
    <x v="63"/>
    <x v="1"/>
    <x v="2"/>
    <n v="2272"/>
  </r>
  <r>
    <x v="19"/>
    <x v="63"/>
    <x v="1"/>
    <x v="3"/>
    <n v="-13839"/>
  </r>
  <r>
    <x v="19"/>
    <x v="63"/>
    <x v="1"/>
    <x v="4"/>
    <n v="203857"/>
  </r>
  <r>
    <x v="19"/>
    <x v="63"/>
    <x v="1"/>
    <x v="5"/>
    <n v="426269"/>
  </r>
  <r>
    <x v="19"/>
    <x v="63"/>
    <x v="1"/>
    <x v="6"/>
    <n v="0"/>
  </r>
  <r>
    <x v="19"/>
    <x v="63"/>
    <x v="1"/>
    <x v="7"/>
    <n v="8711"/>
  </r>
  <r>
    <x v="19"/>
    <x v="63"/>
    <x v="1"/>
    <x v="8"/>
    <n v="413308"/>
  </r>
  <r>
    <x v="19"/>
    <x v="63"/>
    <x v="1"/>
    <x v="9"/>
    <n v="197944"/>
  </r>
  <r>
    <x v="19"/>
    <x v="64"/>
    <x v="0"/>
    <x v="0"/>
    <n v="12059"/>
  </r>
  <r>
    <x v="19"/>
    <x v="64"/>
    <x v="0"/>
    <x v="1"/>
    <n v="171802"/>
  </r>
  <r>
    <x v="19"/>
    <x v="64"/>
    <x v="0"/>
    <x v="2"/>
    <n v="0"/>
  </r>
  <r>
    <x v="19"/>
    <x v="64"/>
    <x v="0"/>
    <x v="3"/>
    <n v="2096"/>
  </r>
  <r>
    <x v="19"/>
    <x v="64"/>
    <x v="0"/>
    <x v="4"/>
    <n v="0"/>
  </r>
  <r>
    <x v="19"/>
    <x v="64"/>
    <x v="0"/>
    <x v="5"/>
    <n v="142437"/>
  </r>
  <r>
    <x v="19"/>
    <x v="64"/>
    <x v="0"/>
    <x v="6"/>
    <n v="0"/>
  </r>
  <r>
    <x v="19"/>
    <x v="64"/>
    <x v="0"/>
    <x v="7"/>
    <n v="2638"/>
  </r>
  <r>
    <x v="19"/>
    <x v="64"/>
    <x v="0"/>
    <x v="8"/>
    <n v="286728"/>
  </r>
  <r>
    <x v="19"/>
    <x v="64"/>
    <x v="0"/>
    <x v="9"/>
    <n v="40112"/>
  </r>
  <r>
    <x v="19"/>
    <x v="64"/>
    <x v="1"/>
    <x v="0"/>
    <n v="17104"/>
  </r>
  <r>
    <x v="19"/>
    <x v="64"/>
    <x v="1"/>
    <x v="1"/>
    <n v="167937"/>
  </r>
  <r>
    <x v="19"/>
    <x v="64"/>
    <x v="1"/>
    <x v="2"/>
    <n v="0"/>
  </r>
  <r>
    <x v="19"/>
    <x v="64"/>
    <x v="1"/>
    <x v="3"/>
    <n v="-1429"/>
  </r>
  <r>
    <x v="19"/>
    <x v="64"/>
    <x v="1"/>
    <x v="4"/>
    <n v="0"/>
  </r>
  <r>
    <x v="19"/>
    <x v="64"/>
    <x v="1"/>
    <x v="5"/>
    <n v="142437"/>
  </r>
  <r>
    <x v="19"/>
    <x v="64"/>
    <x v="1"/>
    <x v="6"/>
    <n v="0"/>
  </r>
  <r>
    <x v="19"/>
    <x v="64"/>
    <x v="1"/>
    <x v="7"/>
    <n v="3169"/>
  </r>
  <r>
    <x v="19"/>
    <x v="64"/>
    <x v="1"/>
    <x v="8"/>
    <n v="286728"/>
  </r>
  <r>
    <x v="19"/>
    <x v="64"/>
    <x v="1"/>
    <x v="9"/>
    <n v="45348"/>
  </r>
  <r>
    <x v="19"/>
    <x v="65"/>
    <x v="0"/>
    <x v="0"/>
    <n v="95047"/>
  </r>
  <r>
    <x v="19"/>
    <x v="65"/>
    <x v="0"/>
    <x v="1"/>
    <n v="843269"/>
  </r>
  <r>
    <x v="19"/>
    <x v="65"/>
    <x v="0"/>
    <x v="2"/>
    <n v="53446"/>
  </r>
  <r>
    <x v="19"/>
    <x v="65"/>
    <x v="0"/>
    <x v="3"/>
    <n v="-40229"/>
  </r>
  <r>
    <x v="19"/>
    <x v="65"/>
    <x v="0"/>
    <x v="4"/>
    <n v="498576"/>
  </r>
  <r>
    <x v="19"/>
    <x v="65"/>
    <x v="0"/>
    <x v="5"/>
    <n v="1127816"/>
  </r>
  <r>
    <x v="19"/>
    <x v="65"/>
    <x v="0"/>
    <x v="6"/>
    <n v="0"/>
  </r>
  <r>
    <x v="19"/>
    <x v="65"/>
    <x v="0"/>
    <x v="7"/>
    <n v="-15954"/>
  </r>
  <r>
    <x v="19"/>
    <x v="65"/>
    <x v="0"/>
    <x v="8"/>
    <n v="1292108"/>
  </r>
  <r>
    <x v="19"/>
    <x v="65"/>
    <x v="0"/>
    <x v="9"/>
    <n v="353169"/>
  </r>
  <r>
    <x v="19"/>
    <x v="65"/>
    <x v="1"/>
    <x v="0"/>
    <n v="104543"/>
  </r>
  <r>
    <x v="19"/>
    <x v="65"/>
    <x v="1"/>
    <x v="1"/>
    <n v="910134"/>
  </r>
  <r>
    <x v="19"/>
    <x v="65"/>
    <x v="1"/>
    <x v="2"/>
    <n v="53446"/>
  </r>
  <r>
    <x v="19"/>
    <x v="65"/>
    <x v="1"/>
    <x v="3"/>
    <n v="-56327"/>
  </r>
  <r>
    <x v="19"/>
    <x v="65"/>
    <x v="1"/>
    <x v="4"/>
    <n v="498576"/>
  </r>
  <r>
    <x v="19"/>
    <x v="65"/>
    <x v="1"/>
    <x v="5"/>
    <n v="1127816"/>
  </r>
  <r>
    <x v="19"/>
    <x v="65"/>
    <x v="1"/>
    <x v="6"/>
    <n v="-791"/>
  </r>
  <r>
    <x v="19"/>
    <x v="65"/>
    <x v="1"/>
    <x v="7"/>
    <n v="59784"/>
  </r>
  <r>
    <x v="19"/>
    <x v="65"/>
    <x v="1"/>
    <x v="8"/>
    <n v="1288039"/>
  </r>
  <r>
    <x v="19"/>
    <x v="65"/>
    <x v="1"/>
    <x v="9"/>
    <n v="526226"/>
  </r>
  <r>
    <x v="19"/>
    <x v="66"/>
    <x v="0"/>
    <x v="0"/>
    <n v="73208"/>
  </r>
  <r>
    <x v="19"/>
    <x v="66"/>
    <x v="0"/>
    <x v="1"/>
    <n v="698292"/>
  </r>
  <r>
    <x v="19"/>
    <x v="66"/>
    <x v="0"/>
    <x v="2"/>
    <n v="11573"/>
  </r>
  <r>
    <x v="19"/>
    <x v="66"/>
    <x v="0"/>
    <x v="3"/>
    <n v="-84040"/>
  </r>
  <r>
    <x v="19"/>
    <x v="66"/>
    <x v="0"/>
    <x v="4"/>
    <n v="365664"/>
  </r>
  <r>
    <x v="19"/>
    <x v="66"/>
    <x v="0"/>
    <x v="5"/>
    <n v="1066656"/>
  </r>
  <r>
    <x v="19"/>
    <x v="66"/>
    <x v="0"/>
    <x v="6"/>
    <n v="0"/>
  </r>
  <r>
    <x v="19"/>
    <x v="66"/>
    <x v="0"/>
    <x v="7"/>
    <n v="170087"/>
  </r>
  <r>
    <x v="19"/>
    <x v="66"/>
    <x v="0"/>
    <x v="8"/>
    <n v="1418551"/>
  </r>
  <r>
    <x v="19"/>
    <x v="66"/>
    <x v="0"/>
    <x v="9"/>
    <n v="319641"/>
  </r>
  <r>
    <x v="19"/>
    <x v="66"/>
    <x v="1"/>
    <x v="0"/>
    <n v="133224"/>
  </r>
  <r>
    <x v="19"/>
    <x v="66"/>
    <x v="1"/>
    <x v="1"/>
    <n v="795223"/>
  </r>
  <r>
    <x v="19"/>
    <x v="66"/>
    <x v="1"/>
    <x v="2"/>
    <n v="11573"/>
  </r>
  <r>
    <x v="19"/>
    <x v="66"/>
    <x v="1"/>
    <x v="3"/>
    <n v="-145979"/>
  </r>
  <r>
    <x v="19"/>
    <x v="66"/>
    <x v="1"/>
    <x v="4"/>
    <n v="365664"/>
  </r>
  <r>
    <x v="19"/>
    <x v="66"/>
    <x v="1"/>
    <x v="5"/>
    <n v="1077379"/>
  </r>
  <r>
    <x v="19"/>
    <x v="66"/>
    <x v="1"/>
    <x v="6"/>
    <n v="4392"/>
  </r>
  <r>
    <x v="19"/>
    <x v="66"/>
    <x v="1"/>
    <x v="7"/>
    <n v="171503"/>
  </r>
  <r>
    <x v="19"/>
    <x v="66"/>
    <x v="1"/>
    <x v="8"/>
    <n v="1415368"/>
  </r>
  <r>
    <x v="19"/>
    <x v="66"/>
    <x v="1"/>
    <x v="9"/>
    <n v="549457"/>
  </r>
  <r>
    <x v="19"/>
    <x v="67"/>
    <x v="0"/>
    <x v="0"/>
    <n v="25460"/>
  </r>
  <r>
    <x v="19"/>
    <x v="67"/>
    <x v="0"/>
    <x v="1"/>
    <n v="459340"/>
  </r>
  <r>
    <x v="19"/>
    <x v="67"/>
    <x v="0"/>
    <x v="2"/>
    <n v="0"/>
  </r>
  <r>
    <x v="19"/>
    <x v="67"/>
    <x v="0"/>
    <x v="3"/>
    <n v="-21132"/>
  </r>
  <r>
    <x v="19"/>
    <x v="67"/>
    <x v="0"/>
    <x v="4"/>
    <n v="196812"/>
  </r>
  <r>
    <x v="19"/>
    <x v="67"/>
    <x v="0"/>
    <x v="5"/>
    <n v="608290"/>
  </r>
  <r>
    <x v="19"/>
    <x v="67"/>
    <x v="0"/>
    <x v="6"/>
    <n v="0"/>
  </r>
  <r>
    <x v="19"/>
    <x v="67"/>
    <x v="0"/>
    <x v="7"/>
    <n v="93989"/>
  </r>
  <r>
    <x v="19"/>
    <x v="67"/>
    <x v="0"/>
    <x v="8"/>
    <n v="594700"/>
  </r>
  <r>
    <x v="19"/>
    <x v="67"/>
    <x v="0"/>
    <x v="9"/>
    <n v="416699"/>
  </r>
  <r>
    <x v="19"/>
    <x v="67"/>
    <x v="1"/>
    <x v="0"/>
    <n v="60264"/>
  </r>
  <r>
    <x v="19"/>
    <x v="67"/>
    <x v="1"/>
    <x v="1"/>
    <n v="532649"/>
  </r>
  <r>
    <x v="19"/>
    <x v="67"/>
    <x v="1"/>
    <x v="2"/>
    <n v="0"/>
  </r>
  <r>
    <x v="19"/>
    <x v="67"/>
    <x v="1"/>
    <x v="3"/>
    <n v="-65321"/>
  </r>
  <r>
    <x v="19"/>
    <x v="67"/>
    <x v="1"/>
    <x v="4"/>
    <n v="196812"/>
  </r>
  <r>
    <x v="19"/>
    <x v="67"/>
    <x v="1"/>
    <x v="5"/>
    <n v="666541"/>
  </r>
  <r>
    <x v="19"/>
    <x v="67"/>
    <x v="1"/>
    <x v="6"/>
    <n v="-2361"/>
  </r>
  <r>
    <x v="19"/>
    <x v="67"/>
    <x v="1"/>
    <x v="7"/>
    <n v="130161"/>
  </r>
  <r>
    <x v="19"/>
    <x v="67"/>
    <x v="1"/>
    <x v="8"/>
    <n v="589099"/>
  </r>
  <r>
    <x v="19"/>
    <x v="67"/>
    <x v="1"/>
    <x v="9"/>
    <n v="671386"/>
  </r>
  <r>
    <x v="19"/>
    <x v="68"/>
    <x v="0"/>
    <x v="0"/>
    <n v="88616"/>
  </r>
  <r>
    <x v="19"/>
    <x v="68"/>
    <x v="0"/>
    <x v="1"/>
    <n v="1196640"/>
  </r>
  <r>
    <x v="19"/>
    <x v="68"/>
    <x v="0"/>
    <x v="2"/>
    <n v="219224"/>
  </r>
  <r>
    <x v="19"/>
    <x v="68"/>
    <x v="0"/>
    <x v="3"/>
    <n v="-274501"/>
  </r>
  <r>
    <x v="19"/>
    <x v="68"/>
    <x v="0"/>
    <x v="4"/>
    <n v="543345"/>
  </r>
  <r>
    <x v="19"/>
    <x v="68"/>
    <x v="0"/>
    <x v="5"/>
    <n v="1968093"/>
  </r>
  <r>
    <x v="19"/>
    <x v="68"/>
    <x v="0"/>
    <x v="6"/>
    <n v="0"/>
  </r>
  <r>
    <x v="19"/>
    <x v="68"/>
    <x v="0"/>
    <x v="7"/>
    <n v="-320391"/>
  </r>
  <r>
    <x v="19"/>
    <x v="68"/>
    <x v="0"/>
    <x v="8"/>
    <n v="2109149"/>
  </r>
  <r>
    <x v="19"/>
    <x v="68"/>
    <x v="0"/>
    <x v="9"/>
    <n v="774189"/>
  </r>
  <r>
    <x v="19"/>
    <x v="68"/>
    <x v="1"/>
    <x v="0"/>
    <n v="117032"/>
  </r>
  <r>
    <x v="19"/>
    <x v="68"/>
    <x v="1"/>
    <x v="1"/>
    <n v="1275583"/>
  </r>
  <r>
    <x v="19"/>
    <x v="68"/>
    <x v="1"/>
    <x v="2"/>
    <n v="219224"/>
  </r>
  <r>
    <x v="19"/>
    <x v="68"/>
    <x v="1"/>
    <x v="3"/>
    <n v="-294661"/>
  </r>
  <r>
    <x v="19"/>
    <x v="68"/>
    <x v="1"/>
    <x v="4"/>
    <n v="543345"/>
  </r>
  <r>
    <x v="19"/>
    <x v="68"/>
    <x v="1"/>
    <x v="5"/>
    <n v="1970300"/>
  </r>
  <r>
    <x v="19"/>
    <x v="68"/>
    <x v="1"/>
    <x v="6"/>
    <n v="0"/>
  </r>
  <r>
    <x v="19"/>
    <x v="68"/>
    <x v="1"/>
    <x v="7"/>
    <n v="-356549"/>
  </r>
  <r>
    <x v="19"/>
    <x v="68"/>
    <x v="1"/>
    <x v="8"/>
    <n v="2104804"/>
  </r>
  <r>
    <x v="19"/>
    <x v="68"/>
    <x v="1"/>
    <x v="9"/>
    <n v="872102"/>
  </r>
  <r>
    <x v="19"/>
    <x v="69"/>
    <x v="0"/>
    <x v="0"/>
    <n v="101946"/>
  </r>
  <r>
    <x v="19"/>
    <x v="69"/>
    <x v="0"/>
    <x v="1"/>
    <n v="1385430"/>
  </r>
  <r>
    <x v="19"/>
    <x v="69"/>
    <x v="0"/>
    <x v="2"/>
    <n v="63383"/>
  </r>
  <r>
    <x v="19"/>
    <x v="69"/>
    <x v="0"/>
    <x v="3"/>
    <n v="-74989"/>
  </r>
  <r>
    <x v="19"/>
    <x v="69"/>
    <x v="0"/>
    <x v="4"/>
    <n v="560608"/>
  </r>
  <r>
    <x v="19"/>
    <x v="69"/>
    <x v="0"/>
    <x v="5"/>
    <n v="1157964"/>
  </r>
  <r>
    <x v="19"/>
    <x v="69"/>
    <x v="0"/>
    <x v="6"/>
    <n v="0"/>
  </r>
  <r>
    <x v="19"/>
    <x v="69"/>
    <x v="0"/>
    <x v="7"/>
    <n v="127199"/>
  </r>
  <r>
    <x v="19"/>
    <x v="69"/>
    <x v="0"/>
    <x v="8"/>
    <n v="1898889"/>
  </r>
  <r>
    <x v="19"/>
    <x v="69"/>
    <x v="0"/>
    <x v="9"/>
    <n v="451414"/>
  </r>
  <r>
    <x v="19"/>
    <x v="69"/>
    <x v="1"/>
    <x v="0"/>
    <n v="181027"/>
  </r>
  <r>
    <x v="19"/>
    <x v="69"/>
    <x v="1"/>
    <x v="1"/>
    <n v="1478893"/>
  </r>
  <r>
    <x v="19"/>
    <x v="69"/>
    <x v="1"/>
    <x v="2"/>
    <n v="67464"/>
  </r>
  <r>
    <x v="19"/>
    <x v="69"/>
    <x v="1"/>
    <x v="3"/>
    <n v="-113180"/>
  </r>
  <r>
    <x v="19"/>
    <x v="69"/>
    <x v="1"/>
    <x v="4"/>
    <n v="560608"/>
  </r>
  <r>
    <x v="19"/>
    <x v="69"/>
    <x v="1"/>
    <x v="5"/>
    <n v="1246928"/>
  </r>
  <r>
    <x v="19"/>
    <x v="69"/>
    <x v="1"/>
    <x v="6"/>
    <n v="0"/>
  </r>
  <r>
    <x v="19"/>
    <x v="69"/>
    <x v="1"/>
    <x v="7"/>
    <n v="297388"/>
  </r>
  <r>
    <x v="19"/>
    <x v="69"/>
    <x v="1"/>
    <x v="8"/>
    <n v="1893544"/>
  </r>
  <r>
    <x v="19"/>
    <x v="69"/>
    <x v="1"/>
    <x v="9"/>
    <n v="930728"/>
  </r>
  <r>
    <x v="19"/>
    <x v="70"/>
    <x v="0"/>
    <x v="0"/>
    <n v="50332"/>
  </r>
  <r>
    <x v="19"/>
    <x v="70"/>
    <x v="0"/>
    <x v="1"/>
    <n v="476750"/>
  </r>
  <r>
    <x v="19"/>
    <x v="70"/>
    <x v="0"/>
    <x v="2"/>
    <n v="0"/>
  </r>
  <r>
    <x v="19"/>
    <x v="70"/>
    <x v="0"/>
    <x v="3"/>
    <n v="-23730"/>
  </r>
  <r>
    <x v="19"/>
    <x v="70"/>
    <x v="0"/>
    <x v="4"/>
    <n v="0"/>
  </r>
  <r>
    <x v="19"/>
    <x v="70"/>
    <x v="0"/>
    <x v="5"/>
    <n v="449838"/>
  </r>
  <r>
    <x v="19"/>
    <x v="70"/>
    <x v="0"/>
    <x v="6"/>
    <n v="0"/>
  </r>
  <r>
    <x v="19"/>
    <x v="70"/>
    <x v="0"/>
    <x v="7"/>
    <n v="43892"/>
  </r>
  <r>
    <x v="19"/>
    <x v="70"/>
    <x v="0"/>
    <x v="8"/>
    <n v="838613"/>
  </r>
  <r>
    <x v="19"/>
    <x v="70"/>
    <x v="0"/>
    <x v="9"/>
    <n v="205929"/>
  </r>
  <r>
    <x v="19"/>
    <x v="70"/>
    <x v="1"/>
    <x v="0"/>
    <n v="80563"/>
  </r>
  <r>
    <x v="19"/>
    <x v="70"/>
    <x v="1"/>
    <x v="1"/>
    <n v="551251"/>
  </r>
  <r>
    <x v="19"/>
    <x v="70"/>
    <x v="1"/>
    <x v="2"/>
    <n v="0"/>
  </r>
  <r>
    <x v="19"/>
    <x v="70"/>
    <x v="1"/>
    <x v="3"/>
    <n v="-59559"/>
  </r>
  <r>
    <x v="19"/>
    <x v="70"/>
    <x v="1"/>
    <x v="4"/>
    <n v="0"/>
  </r>
  <r>
    <x v="19"/>
    <x v="70"/>
    <x v="1"/>
    <x v="5"/>
    <n v="481296"/>
  </r>
  <r>
    <x v="19"/>
    <x v="70"/>
    <x v="1"/>
    <x v="6"/>
    <n v="0"/>
  </r>
  <r>
    <x v="19"/>
    <x v="70"/>
    <x v="1"/>
    <x v="7"/>
    <n v="51797"/>
  </r>
  <r>
    <x v="19"/>
    <x v="70"/>
    <x v="1"/>
    <x v="8"/>
    <n v="837562"/>
  </r>
  <r>
    <x v="19"/>
    <x v="70"/>
    <x v="1"/>
    <x v="9"/>
    <n v="386904"/>
  </r>
  <r>
    <x v="19"/>
    <x v="71"/>
    <x v="0"/>
    <x v="0"/>
    <n v="21601"/>
  </r>
  <r>
    <x v="19"/>
    <x v="71"/>
    <x v="0"/>
    <x v="1"/>
    <n v="474917"/>
  </r>
  <r>
    <x v="19"/>
    <x v="71"/>
    <x v="0"/>
    <x v="2"/>
    <n v="0"/>
  </r>
  <r>
    <x v="19"/>
    <x v="71"/>
    <x v="0"/>
    <x v="3"/>
    <n v="-247"/>
  </r>
  <r>
    <x v="19"/>
    <x v="71"/>
    <x v="0"/>
    <x v="4"/>
    <n v="101988"/>
  </r>
  <r>
    <x v="19"/>
    <x v="71"/>
    <x v="0"/>
    <x v="5"/>
    <n v="332243"/>
  </r>
  <r>
    <x v="19"/>
    <x v="71"/>
    <x v="0"/>
    <x v="6"/>
    <n v="0"/>
  </r>
  <r>
    <x v="19"/>
    <x v="71"/>
    <x v="0"/>
    <x v="7"/>
    <n v="11925"/>
  </r>
  <r>
    <x v="19"/>
    <x v="71"/>
    <x v="0"/>
    <x v="8"/>
    <n v="644254"/>
  </r>
  <r>
    <x v="19"/>
    <x v="71"/>
    <x v="0"/>
    <x v="9"/>
    <n v="94691"/>
  </r>
  <r>
    <x v="19"/>
    <x v="71"/>
    <x v="1"/>
    <x v="0"/>
    <n v="33033"/>
  </r>
  <r>
    <x v="19"/>
    <x v="71"/>
    <x v="1"/>
    <x v="1"/>
    <n v="485431"/>
  </r>
  <r>
    <x v="19"/>
    <x v="71"/>
    <x v="1"/>
    <x v="2"/>
    <n v="0"/>
  </r>
  <r>
    <x v="19"/>
    <x v="71"/>
    <x v="1"/>
    <x v="3"/>
    <n v="-18194"/>
  </r>
  <r>
    <x v="19"/>
    <x v="71"/>
    <x v="1"/>
    <x v="4"/>
    <n v="101988"/>
  </r>
  <r>
    <x v="19"/>
    <x v="71"/>
    <x v="1"/>
    <x v="5"/>
    <n v="332243"/>
  </r>
  <r>
    <x v="19"/>
    <x v="71"/>
    <x v="1"/>
    <x v="6"/>
    <n v="-517"/>
  </r>
  <r>
    <x v="19"/>
    <x v="71"/>
    <x v="1"/>
    <x v="7"/>
    <n v="-4377"/>
  </r>
  <r>
    <x v="19"/>
    <x v="71"/>
    <x v="1"/>
    <x v="8"/>
    <n v="643580"/>
  </r>
  <r>
    <x v="19"/>
    <x v="71"/>
    <x v="1"/>
    <x v="9"/>
    <n v="119473"/>
  </r>
  <r>
    <x v="19"/>
    <x v="72"/>
    <x v="0"/>
    <x v="0"/>
    <n v="41525"/>
  </r>
  <r>
    <x v="19"/>
    <x v="72"/>
    <x v="0"/>
    <x v="1"/>
    <n v="712762"/>
  </r>
  <r>
    <x v="19"/>
    <x v="72"/>
    <x v="0"/>
    <x v="2"/>
    <n v="0"/>
  </r>
  <r>
    <x v="19"/>
    <x v="72"/>
    <x v="0"/>
    <x v="3"/>
    <n v="-54261"/>
  </r>
  <r>
    <x v="19"/>
    <x v="72"/>
    <x v="0"/>
    <x v="4"/>
    <n v="234981"/>
  </r>
  <r>
    <x v="19"/>
    <x v="72"/>
    <x v="0"/>
    <x v="5"/>
    <n v="808855"/>
  </r>
  <r>
    <x v="19"/>
    <x v="72"/>
    <x v="0"/>
    <x v="6"/>
    <n v="0"/>
  </r>
  <r>
    <x v="19"/>
    <x v="72"/>
    <x v="0"/>
    <x v="7"/>
    <n v="-81003"/>
  </r>
  <r>
    <x v="19"/>
    <x v="72"/>
    <x v="0"/>
    <x v="8"/>
    <n v="1052758"/>
  </r>
  <r>
    <x v="19"/>
    <x v="72"/>
    <x v="0"/>
    <x v="9"/>
    <n v="248661"/>
  </r>
  <r>
    <x v="19"/>
    <x v="72"/>
    <x v="1"/>
    <x v="0"/>
    <n v="82349"/>
  </r>
  <r>
    <x v="19"/>
    <x v="72"/>
    <x v="1"/>
    <x v="1"/>
    <n v="795982"/>
  </r>
  <r>
    <x v="19"/>
    <x v="72"/>
    <x v="1"/>
    <x v="2"/>
    <n v="0"/>
  </r>
  <r>
    <x v="19"/>
    <x v="72"/>
    <x v="1"/>
    <x v="3"/>
    <n v="-90248"/>
  </r>
  <r>
    <x v="19"/>
    <x v="72"/>
    <x v="1"/>
    <x v="4"/>
    <n v="234981"/>
  </r>
  <r>
    <x v="19"/>
    <x v="72"/>
    <x v="1"/>
    <x v="5"/>
    <n v="832419"/>
  </r>
  <r>
    <x v="19"/>
    <x v="72"/>
    <x v="1"/>
    <x v="6"/>
    <n v="-15300"/>
  </r>
  <r>
    <x v="19"/>
    <x v="72"/>
    <x v="1"/>
    <x v="7"/>
    <n v="-39853"/>
  </r>
  <r>
    <x v="19"/>
    <x v="72"/>
    <x v="1"/>
    <x v="8"/>
    <n v="1048558"/>
  </r>
  <r>
    <x v="19"/>
    <x v="72"/>
    <x v="1"/>
    <x v="9"/>
    <n v="492906"/>
  </r>
  <r>
    <x v="19"/>
    <x v="73"/>
    <x v="0"/>
    <x v="0"/>
    <n v="18072"/>
  </r>
  <r>
    <x v="19"/>
    <x v="73"/>
    <x v="0"/>
    <x v="1"/>
    <n v="328354"/>
  </r>
  <r>
    <x v="19"/>
    <x v="73"/>
    <x v="0"/>
    <x v="2"/>
    <n v="0"/>
  </r>
  <r>
    <x v="19"/>
    <x v="73"/>
    <x v="0"/>
    <x v="3"/>
    <n v="-1536"/>
  </r>
  <r>
    <x v="19"/>
    <x v="73"/>
    <x v="0"/>
    <x v="4"/>
    <n v="256686"/>
  </r>
  <r>
    <x v="19"/>
    <x v="73"/>
    <x v="0"/>
    <x v="5"/>
    <n v="496265"/>
  </r>
  <r>
    <x v="19"/>
    <x v="73"/>
    <x v="0"/>
    <x v="6"/>
    <n v="0"/>
  </r>
  <r>
    <x v="19"/>
    <x v="73"/>
    <x v="0"/>
    <x v="7"/>
    <n v="-25722"/>
  </r>
  <r>
    <x v="19"/>
    <x v="73"/>
    <x v="0"/>
    <x v="8"/>
    <n v="471861"/>
  </r>
  <r>
    <x v="19"/>
    <x v="73"/>
    <x v="0"/>
    <x v="9"/>
    <n v="89958"/>
  </r>
  <r>
    <x v="19"/>
    <x v="73"/>
    <x v="1"/>
    <x v="0"/>
    <n v="24332"/>
  </r>
  <r>
    <x v="19"/>
    <x v="73"/>
    <x v="1"/>
    <x v="1"/>
    <n v="338116"/>
  </r>
  <r>
    <x v="19"/>
    <x v="73"/>
    <x v="1"/>
    <x v="2"/>
    <n v="0"/>
  </r>
  <r>
    <x v="19"/>
    <x v="73"/>
    <x v="1"/>
    <x v="3"/>
    <n v="-7765"/>
  </r>
  <r>
    <x v="19"/>
    <x v="73"/>
    <x v="1"/>
    <x v="4"/>
    <n v="256686"/>
  </r>
  <r>
    <x v="19"/>
    <x v="73"/>
    <x v="1"/>
    <x v="5"/>
    <n v="496265"/>
  </r>
  <r>
    <x v="19"/>
    <x v="73"/>
    <x v="1"/>
    <x v="6"/>
    <n v="0"/>
  </r>
  <r>
    <x v="19"/>
    <x v="73"/>
    <x v="1"/>
    <x v="7"/>
    <n v="-18782"/>
  </r>
  <r>
    <x v="19"/>
    <x v="73"/>
    <x v="1"/>
    <x v="8"/>
    <n v="471820"/>
  </r>
  <r>
    <x v="19"/>
    <x v="73"/>
    <x v="1"/>
    <x v="9"/>
    <n v="1191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54ACD1-2A92-4992-B836-78A0DB5B0A81}" name="PivotTable1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4:F26" firstHeaderRow="1" firstDataRow="3" firstDataCol="2" rowPageCount="1" colPageCount="1"/>
  <pivotFields count="6">
    <pivotField axis="axisPage" compact="0" outline="0" showAll="0" sortType="descending">
      <items count="21"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x="52"/>
        <item x="77"/>
        <item x="53"/>
        <item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h="1"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4">
    <i>
      <x v="55"/>
      <x/>
    </i>
    <i>
      <x v="56"/>
      <x/>
    </i>
    <i>
      <x v="57"/>
      <x/>
    </i>
    <i>
      <x v="58"/>
      <x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12">
      <pivotArea dataOnly="0" labelOnly="1" fieldPosition="0">
        <references count="1">
          <reference field="5" count="0"/>
        </references>
      </pivotArea>
    </format>
    <format dxfId="13">
      <pivotArea type="origin" dataOnly="0" labelOnly="1" outline="0" fieldPosition="0"/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3E1614-7FBB-4C28-882D-5D0789DE4062}" name="Table1" displayName="Table1" ref="A3:J23" totalsRowShown="0" headerRowDxfId="65" dataDxfId="64">
  <autoFilter ref="A3:J23" xr:uid="{603E1614-7FBB-4C28-882D-5D0789DE40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3D60EF4-CA3B-4995-9C7E-56F0053CF011}" name="Tekjur" dataDxfId="63"/>
    <tableColumn id="2" xr3:uid="{1DFB98FC-7BFE-492E-9C48-FDAA0621C341}" name="7000 Seyðisfjörður" dataDxfId="62"/>
    <tableColumn id="3" xr3:uid="{25FAE3D0-7DE0-4166-9B85-065D5FB812C4}" name="7300 Fjarðabyggð" dataDxfId="61"/>
    <tableColumn id="4" xr3:uid="{2B69E9A9-3D7B-4F77-90C0-9639C06A9B87}" name="7400 Múlaþing" dataDxfId="60"/>
    <tableColumn id="5" xr3:uid="{94E3329E-E8B6-4104-B7AA-AAC546E7B761}" name="7502 Vopnafjarðarhreppur" dataDxfId="59"/>
    <tableColumn id="6" xr3:uid="{00CC380A-0D1D-4E80-9F4C-43914B0C22B7}" name="7505 Fljótsdalshreppur" dataDxfId="58"/>
    <tableColumn id="7" xr3:uid="{DAD65BF0-8C72-47A5-85CE-ED70EB89C170}" name="7509 Borgarfjarðarhreppur" dataDxfId="57"/>
    <tableColumn id="8" xr3:uid="{808C92EB-BB36-4C08-8890-94A12AEFA39E}" name="7613 Breiðdalshreppur" dataDxfId="56"/>
    <tableColumn id="9" xr3:uid="{1D9981EA-AB86-43F0-B22A-55EE5A7DA268}" name="7617 Djúpavogshreppur" dataDxfId="55"/>
    <tableColumn id="10" xr3:uid="{501F2F7B-5607-4EFD-842B-861CC2FA7AFA}" name="7620 Fljótsdalshérað" dataDxfId="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C46A27-7405-4B42-8C2C-65C350F583D3}" name="Table2" displayName="Table2" ref="A26:J46" totalsRowShown="0" headerRowDxfId="53" dataDxfId="52">
  <autoFilter ref="A26:J46" xr:uid="{C5C46A27-7405-4B42-8C2C-65C350F583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8F9C79C-2418-4E69-A059-7FA75B881B1C}" name="Gjöld" dataDxfId="51"/>
    <tableColumn id="2" xr3:uid="{3509E17E-61EC-4D6E-851F-360CDED698CA}" name="7000 Seyðisfjörður" dataDxfId="50"/>
    <tableColumn id="3" xr3:uid="{644C6C5A-061B-4C72-94B6-F84AE3591D13}" name="7300 Fjarðabyggð" dataDxfId="49"/>
    <tableColumn id="4" xr3:uid="{6E5D15A2-CD1F-476C-8C81-83C768D3E1C0}" name="7400 Múlaþing" dataDxfId="48"/>
    <tableColumn id="5" xr3:uid="{2821E904-696F-4415-84E3-E000E6620FF8}" name="7502 Vopnafjarðarhreppur" dataDxfId="47"/>
    <tableColumn id="6" xr3:uid="{F20E6278-411B-447C-A705-001966E35632}" name="7505 Fljótsdalshreppur" dataDxfId="46"/>
    <tableColumn id="7" xr3:uid="{B48C2DC2-C6B4-4D95-B59C-B4F802D7B567}" name="7509 Borgarfjarðarhreppur" dataDxfId="45"/>
    <tableColumn id="8" xr3:uid="{D951C91D-D547-4CBC-8A51-4F1547B3CC23}" name="7613 Breiðdalshreppur" dataDxfId="44"/>
    <tableColumn id="9" xr3:uid="{84C4489C-25EA-42DB-A7C4-EA0134CCBF1C}" name="7617 Djúpavogshreppur" dataDxfId="43"/>
    <tableColumn id="10" xr3:uid="{300FF38F-5A8E-41EF-B84B-3F8D3D455AC4}" name="7620 Fljótsdalshérað" dataDxfId="42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91F700-D89D-4E07-B2DE-85E40FD6911D}" name="Table3" displayName="Table3" ref="A49:J69" totalsRowShown="0" headerRowDxfId="11" dataDxfId="10">
  <autoFilter ref="A49:J69" xr:uid="{7191F700-D89D-4E07-B2DE-85E40FD691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A05559D-A034-45A8-8AAB-340D9B1C94DB}" name="Afskriftir" dataDxfId="9"/>
    <tableColumn id="2" xr3:uid="{3DFC6937-EEC4-487F-9169-0031884704E1}" name="7000 Seyðisfjörður" dataDxfId="8"/>
    <tableColumn id="3" xr3:uid="{5A035F12-4BC4-49DD-A128-1653020E8AD4}" name="7300 Fjarðabyggð" dataDxfId="7"/>
    <tableColumn id="4" xr3:uid="{F52B7AA9-5743-4726-BFD5-ABDB0609FD7F}" name="7400 Múlaþing" dataDxfId="6"/>
    <tableColumn id="5" xr3:uid="{3FD438F0-0C3C-4FEC-8E35-FC5041148E70}" name="7502 Vopnafjarðarhreppur" dataDxfId="5"/>
    <tableColumn id="6" xr3:uid="{748603B3-03F0-4CE8-98D8-617680F8CC18}" name="7505 Fljótsdalshreppur" dataDxfId="4"/>
    <tableColumn id="7" xr3:uid="{F3A5DC3B-5AF9-47AD-A9BB-526D607BFEA2}" name="7509 Borgarfjarðarhreppur" dataDxfId="3"/>
    <tableColumn id="8" xr3:uid="{8C89736E-F866-4AC1-B8A4-AD3DEE93A8BC}" name="7613 Breiðdalshreppur" dataDxfId="2"/>
    <tableColumn id="9" xr3:uid="{624409A9-0305-4210-BC3D-739922BF10F7}" name="7617 Djúpavogshreppur" dataDxfId="1"/>
    <tableColumn id="10" xr3:uid="{46E10EB8-6ED6-4AA9-B142-24389B48A49B}" name="7620 Fljótsdalshérað" dataDxfId="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53D55E-63AB-4C23-A524-D9D27B30B23B}" name="Table4" displayName="Table4" ref="L3:P23" totalsRowShown="0" headerRowDxfId="41" dataDxfId="40">
  <autoFilter ref="L3:P23" xr:uid="{0553D55E-63AB-4C23-A524-D9D27B30B2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C11993-CD53-4BB9-8FD9-EECE886FAABB}" name="Tekjur" dataDxfId="39"/>
    <tableColumn id="2" xr3:uid="{87DCADD5-DC17-40AC-8762-ADCD3EC97E50}" name="7300 Fjarðabyggð" dataDxfId="38">
      <calculatedColumnFormula>Table1[[#This Row],[7300 Fjarðabyggð]]+Table1[[#This Row],[7613 Breiðdalshreppur]]</calculatedColumnFormula>
    </tableColumn>
    <tableColumn id="3" xr3:uid="{18487EF5-4DF5-4822-8C83-FED586A1E924}" name="7400 Múlaþing" dataDxfId="37">
      <calculatedColumnFormula>Table1[[#This Row],[7000 Seyðisfjörður]]+Table1[[#This Row],[7509 Borgarfjarðarhreppur]]+Table1[[#This Row],[7617 Djúpavogshreppur]]+Table1[[#This Row],[7620 Fljótsdalshérað]]+Table1[[#This Row],[7400 Múlaþing]]</calculatedColumnFormula>
    </tableColumn>
    <tableColumn id="4" xr3:uid="{2DF0B431-6232-4FCA-B89F-1E21FFB928BC}" name="7502 Vopnafjarðarhreppur" dataDxfId="36">
      <calculatedColumnFormula>Table1[[#This Row],[7502 Vopnafjarðarhreppur]]</calculatedColumnFormula>
    </tableColumn>
    <tableColumn id="5" xr3:uid="{5E17158E-5BF7-430A-A356-93C87B692DCA}" name="7505 Fljótsdalshreppur" dataDxfId="35">
      <calculatedColumnFormula>Table1[[#This Row],[7505 Fljótsdalshreppur]]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41F46F-3364-4606-BF5D-01454923B5CA}" name="Table5" displayName="Table5" ref="L26:P46" totalsRowShown="0" headerRowDxfId="34" dataDxfId="33">
  <autoFilter ref="L26:P46" xr:uid="{1441F46F-3364-4606-BF5D-01454923B5C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4F0F37-A686-42D8-AE8D-07042F5F2E74}" name="Tekjur" dataDxfId="32"/>
    <tableColumn id="2" xr3:uid="{F0E7E06F-6590-43A3-8F8C-C262FE2BEE79}" name="7300 Fjarðabyggð" dataDxfId="31">
      <calculatedColumnFormula>Table2[[#This Row],[7300 Fjarðabyggð]]+Table2[[#This Row],[7613 Breiðdalshreppur]]</calculatedColumnFormula>
    </tableColumn>
    <tableColumn id="3" xr3:uid="{1FDEE3C4-DDFB-4E13-9E94-3E09BB70C57E}" name="7400 Múlaþing" dataDxfId="30">
      <calculatedColumnFormula>Table2[[#This Row],[7000 Seyðisfjörður]]+Table2[[#This Row],[7502 Vopnafjarðarhreppur]]+Table2[[#This Row],[7617 Djúpavogshreppur]]+Table2[[#This Row],[7620 Fljótsdalshérað]]+Table2[[#This Row],[7400 Múlaþing]]</calculatedColumnFormula>
    </tableColumn>
    <tableColumn id="4" xr3:uid="{2D189DF5-849F-49FE-8DC2-A54811619EC1}" name="7502 Vopnafjarðarhreppur" dataDxfId="29">
      <calculatedColumnFormula>Table2[[#This Row],[7502 Vopnafjarðarhreppur]]</calculatedColumnFormula>
    </tableColumn>
    <tableColumn id="5" xr3:uid="{850843DE-EB4C-40DC-B423-E4475434A690}" name="7505 Fljótsdalshreppur" dataDxfId="28">
      <calculatedColumnFormula>Table2[[#This Row],[7505 Fljótsdalshreppur]]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F22294-CA2E-40D1-8C9C-63FCB5F6238E}" name="Table6" displayName="Table6" ref="L49:P69" totalsRowShown="0" headerRowDxfId="27" dataDxfId="26">
  <autoFilter ref="L49:P69" xr:uid="{61F22294-CA2E-40D1-8C9C-63FCB5F6238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BF89E5-892D-4037-95E6-DCAB3920A6A5}" name="Tekjur" dataDxfId="25"/>
    <tableColumn id="2" xr3:uid="{6B13EC3C-49DE-4F3E-A062-4619C983612A}" name="7300 Fjarðabyggð" dataDxfId="24">
      <calculatedColumnFormula>Table3[[#This Row],[7300 Fjarðabyggð]]+Table3[[#This Row],[7613 Breiðdalshreppur]]</calculatedColumnFormula>
    </tableColumn>
    <tableColumn id="3" xr3:uid="{4E237B32-3F74-4020-8FCA-3ADC7090D768}" name="7400 Múlaþing" dataDxfId="23">
      <calculatedColumnFormula>Table3[[#This Row],[7000 Seyðisfjörður]]+Table3[[#This Row],[7509 Borgarfjarðarhreppur]]+Table3[[#This Row],[7620 Fljótsdalshérað]]+Table3[[#This Row],[7617 Djúpavogshreppur]]+Table3[[#This Row],[7400 Múlaþing]]</calculatedColumnFormula>
    </tableColumn>
    <tableColumn id="4" xr3:uid="{32B910AF-7084-4A7C-B675-7A541A4233D5}" name="7502 Vopnafjarðarhreppur" dataDxfId="22">
      <calculatedColumnFormula>Table3[[#This Row],[7502 Vopnafjarðarhreppur]]</calculatedColumnFormula>
    </tableColumn>
    <tableColumn id="5" xr3:uid="{499C1A7E-DDF7-494D-8C66-C365DF1B3834}" name="7505 Fljótsdalshreppur" dataDxfId="21">
      <calculatedColumnFormula>Table3[[#This Row],[7505 Fljótsdalshreppur]]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4C639C-1D72-4299-BE86-A30BD0871DF3}" name="Table7" displayName="Table7" ref="A4:E24" totalsRowShown="0" headerRowDxfId="20">
  <autoFilter ref="A4:E24" xr:uid="{8C4C639C-1D72-4299-BE86-A30BD0871DF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9F67418-FF23-44FC-A250-3596EC2BCA43}" name="Ár"/>
    <tableColumn id="2" xr3:uid="{84B5F3A5-8E8E-4FD5-ACAF-0F4FBD670501}" name="7300 Fjarðabyggð" dataDxfId="19"/>
    <tableColumn id="3" xr3:uid="{1604FDEB-A199-4953-A5E9-DF5D27C40439}" name="7400 Múlaþing" dataDxfId="18"/>
    <tableColumn id="4" xr3:uid="{4AFF4E48-AF71-41B7-BCCC-EA13CAB38CB3}" name="7502 Vopnafjarðahreppur" dataDxfId="17"/>
    <tableColumn id="5" xr3:uid="{6216FBD5-C460-43AF-9607-EE12EFEF7499}" name="7505 Fljótsdalshreppur" dataDxf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mband.is/verkefnin/fjarmal/talnaefni/arsreikningar-sveitarfelaga/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x.hagstofa.is/pxis/sq/37214755-753a-4b57-aae4-67d9f9ba445b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18D1-11D9-4D50-8A01-35F96D4F6CF4}">
  <sheetPr>
    <tabColor theme="5" tint="0.59999389629810485"/>
  </sheetPr>
  <dimension ref="A1:EJ26"/>
  <sheetViews>
    <sheetView showGridLines="0" workbookViewId="0">
      <selection activeCell="C26" sqref="C26:F26"/>
    </sheetView>
  </sheetViews>
  <sheetFormatPr defaultRowHeight="14.25"/>
  <cols>
    <col min="1" max="1" width="5.140625" style="5" customWidth="1"/>
    <col min="2" max="2" width="25.7109375" style="5" customWidth="1"/>
    <col min="3" max="148" width="12.5703125" style="5" customWidth="1"/>
    <col min="149" max="149" width="24.5703125" style="5" bestFit="1" customWidth="1"/>
    <col min="150" max="151" width="20.5703125" style="5" bestFit="1" customWidth="1"/>
    <col min="152" max="152" width="23.42578125" style="5" bestFit="1" customWidth="1"/>
    <col min="153" max="154" width="27" style="5" bestFit="1" customWidth="1"/>
    <col min="155" max="155" width="29.85546875" style="5" bestFit="1" customWidth="1"/>
    <col min="156" max="157" width="17.85546875" style="5" bestFit="1" customWidth="1"/>
    <col min="158" max="158" width="20.7109375" style="5" bestFit="1" customWidth="1"/>
    <col min="159" max="160" width="24.5703125" style="5" bestFit="1" customWidth="1"/>
    <col min="161" max="161" width="27.42578125" style="5" bestFit="1" customWidth="1"/>
    <col min="162" max="163" width="21.5703125" style="5" bestFit="1" customWidth="1"/>
    <col min="164" max="164" width="24.42578125" style="5" bestFit="1" customWidth="1"/>
    <col min="165" max="166" width="24.7109375" style="5" bestFit="1" customWidth="1"/>
    <col min="167" max="167" width="27.5703125" style="5" bestFit="1" customWidth="1"/>
    <col min="168" max="169" width="21.7109375" style="5" bestFit="1" customWidth="1"/>
    <col min="170" max="170" width="24.5703125" style="5" bestFit="1" customWidth="1"/>
    <col min="171" max="172" width="23" style="5" bestFit="1" customWidth="1"/>
    <col min="173" max="173" width="25.85546875" style="5" bestFit="1" customWidth="1"/>
    <col min="174" max="175" width="19.5703125" style="5" bestFit="1" customWidth="1"/>
    <col min="176" max="176" width="22.42578125" style="5" bestFit="1" customWidth="1"/>
    <col min="177" max="178" width="30.140625" style="5" bestFit="1" customWidth="1"/>
    <col min="179" max="179" width="32.7109375" style="5" bestFit="1" customWidth="1"/>
    <col min="180" max="181" width="23.28515625" style="5" bestFit="1" customWidth="1"/>
    <col min="182" max="182" width="26.140625" style="5" bestFit="1" customWidth="1"/>
    <col min="183" max="184" width="25" style="5" bestFit="1" customWidth="1"/>
    <col min="185" max="185" width="27.85546875" style="5" bestFit="1" customWidth="1"/>
    <col min="186" max="187" width="20.7109375" style="5" bestFit="1" customWidth="1"/>
    <col min="188" max="188" width="23.42578125" style="5" bestFit="1" customWidth="1"/>
    <col min="189" max="190" width="19.5703125" style="5" bestFit="1" customWidth="1"/>
    <col min="191" max="191" width="22.28515625" style="5" bestFit="1" customWidth="1"/>
    <col min="192" max="193" width="17" style="5" bestFit="1" customWidth="1"/>
    <col min="194" max="194" width="19.85546875" style="5" bestFit="1" customWidth="1"/>
    <col min="195" max="196" width="22.7109375" style="5" bestFit="1" customWidth="1"/>
    <col min="197" max="197" width="25.5703125" style="5" bestFit="1" customWidth="1"/>
    <col min="198" max="199" width="21" style="5" bestFit="1" customWidth="1"/>
    <col min="200" max="200" width="23.5703125" style="5" bestFit="1" customWidth="1"/>
    <col min="201" max="202" width="25" style="5" bestFit="1" customWidth="1"/>
    <col min="203" max="203" width="27.85546875" style="5" bestFit="1" customWidth="1"/>
    <col min="204" max="205" width="20.7109375" style="5" bestFit="1" customWidth="1"/>
    <col min="206" max="206" width="23.5703125" style="5" bestFit="1" customWidth="1"/>
    <col min="207" max="208" width="23.85546875" style="5" bestFit="1" customWidth="1"/>
    <col min="209" max="209" width="26.7109375" style="5" bestFit="1" customWidth="1"/>
    <col min="210" max="211" width="33.85546875" style="5" bestFit="1" customWidth="1"/>
    <col min="212" max="212" width="36.7109375" style="5" bestFit="1" customWidth="1"/>
    <col min="213" max="214" width="32.140625" style="5" bestFit="1" customWidth="1"/>
    <col min="215" max="215" width="35" style="5" bestFit="1" customWidth="1"/>
    <col min="216" max="217" width="20.42578125" style="5" bestFit="1" customWidth="1"/>
    <col min="218" max="218" width="23.28515625" style="5" bestFit="1" customWidth="1"/>
    <col min="219" max="220" width="17.5703125" style="5" bestFit="1" customWidth="1"/>
    <col min="221" max="221" width="20.42578125" style="5" bestFit="1" customWidth="1"/>
    <col min="222" max="16384" width="9.140625" style="5"/>
  </cols>
  <sheetData>
    <row r="1" spans="1:140" ht="15">
      <c r="A1" s="30" t="s">
        <v>53</v>
      </c>
    </row>
    <row r="2" spans="1:140" ht="15">
      <c r="A2" s="7" t="s">
        <v>0</v>
      </c>
      <c r="B2" t="s">
        <v>54</v>
      </c>
    </row>
    <row r="3" spans="1:140">
      <c r="B3" s="6" t="s">
        <v>1</v>
      </c>
    </row>
    <row r="4" spans="1:140" ht="15">
      <c r="A4" s="9" t="s">
        <v>2</v>
      </c>
      <c r="B4" s="8"/>
      <c r="C4" s="7" t="s">
        <v>3</v>
      </c>
      <c r="D4" s="7" t="s">
        <v>4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</row>
    <row r="5" spans="1:140" ht="15">
      <c r="A5" s="8"/>
      <c r="B5" s="8"/>
      <c r="C5" t="s">
        <v>5</v>
      </c>
      <c r="D5" t="s">
        <v>6</v>
      </c>
      <c r="E5" t="s">
        <v>7</v>
      </c>
      <c r="F5" t="s">
        <v>8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</row>
    <row r="6" spans="1:140" ht="15">
      <c r="A6" s="7" t="s">
        <v>9</v>
      </c>
      <c r="B6" s="7" t="s">
        <v>10</v>
      </c>
      <c r="C6" t="s">
        <v>32</v>
      </c>
      <c r="D6" t="s">
        <v>32</v>
      </c>
      <c r="E6" t="s">
        <v>32</v>
      </c>
      <c r="F6" t="s">
        <v>32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</row>
    <row r="7" spans="1:140" ht="15">
      <c r="A7" s="2" t="s">
        <v>11</v>
      </c>
      <c r="B7" s="2"/>
      <c r="C7" s="8"/>
      <c r="D7" s="8"/>
      <c r="E7" s="8"/>
      <c r="F7" s="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</row>
    <row r="8" spans="1:140" ht="15">
      <c r="A8"/>
      <c r="B8" t="s">
        <v>12</v>
      </c>
      <c r="C8" s="8">
        <v>4708529</v>
      </c>
      <c r="D8" s="8">
        <v>3799376</v>
      </c>
      <c r="E8" s="8">
        <v>492164</v>
      </c>
      <c r="F8" s="8">
        <v>204548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</row>
    <row r="9" spans="1:140" ht="15">
      <c r="A9"/>
      <c r="B9" t="s">
        <v>13</v>
      </c>
      <c r="C9" s="8">
        <v>1110606</v>
      </c>
      <c r="D9" s="8">
        <v>2078598</v>
      </c>
      <c r="E9" s="8">
        <v>228560</v>
      </c>
      <c r="F9" s="8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</row>
    <row r="10" spans="1:140" ht="15">
      <c r="A10"/>
      <c r="B10" t="s">
        <v>14</v>
      </c>
      <c r="C10" s="8">
        <v>834426</v>
      </c>
      <c r="D10" s="8">
        <v>898697</v>
      </c>
      <c r="E10" s="8">
        <v>169683</v>
      </c>
      <c r="F10" s="8">
        <v>18952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</row>
    <row r="11" spans="1:140" ht="15">
      <c r="A11" s="2" t="s">
        <v>15</v>
      </c>
      <c r="B11" s="2"/>
      <c r="C11" s="10">
        <v>6653561</v>
      </c>
      <c r="D11" s="10">
        <v>6776671</v>
      </c>
      <c r="E11" s="10">
        <v>890407</v>
      </c>
      <c r="F11" s="10">
        <v>223500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</row>
    <row r="12" spans="1:140" ht="15">
      <c r="A12" s="2" t="s">
        <v>16</v>
      </c>
      <c r="B12" s="2"/>
      <c r="C12" s="8"/>
      <c r="D12" s="8"/>
      <c r="E12" s="8"/>
      <c r="F12" s="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</row>
    <row r="13" spans="1:140" ht="15">
      <c r="A13"/>
      <c r="B13" t="s">
        <v>17</v>
      </c>
      <c r="C13" s="8">
        <v>4224015</v>
      </c>
      <c r="D13" s="8">
        <v>4073386</v>
      </c>
      <c r="E13" s="8">
        <v>593786</v>
      </c>
      <c r="F13" s="8">
        <v>27384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</row>
    <row r="14" spans="1:140" ht="15">
      <c r="A14"/>
      <c r="B14" t="s">
        <v>18</v>
      </c>
      <c r="C14" s="8">
        <v>520293</v>
      </c>
      <c r="D14" s="8">
        <v>287426</v>
      </c>
      <c r="E14" s="8">
        <v>9368</v>
      </c>
      <c r="F14" s="8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</row>
    <row r="15" spans="1:140" ht="15">
      <c r="A15"/>
      <c r="B15" t="s">
        <v>19</v>
      </c>
      <c r="C15" s="8">
        <v>1749313</v>
      </c>
      <c r="D15" s="8">
        <v>2099752</v>
      </c>
      <c r="E15" s="8">
        <v>352970</v>
      </c>
      <c r="F15" s="8">
        <v>216865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</row>
    <row r="16" spans="1:140" ht="15">
      <c r="A16"/>
      <c r="B16" t="s">
        <v>20</v>
      </c>
      <c r="C16" s="8">
        <v>291054</v>
      </c>
      <c r="D16" s="8">
        <v>236511</v>
      </c>
      <c r="E16" s="8">
        <v>39497</v>
      </c>
      <c r="F16" s="8">
        <v>44979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</row>
    <row r="17" spans="1:140" ht="15">
      <c r="A17" s="2" t="s">
        <v>21</v>
      </c>
      <c r="B17" s="2"/>
      <c r="C17" s="10">
        <v>6784675</v>
      </c>
      <c r="D17" s="10">
        <v>6697075</v>
      </c>
      <c r="E17" s="10">
        <v>995621</v>
      </c>
      <c r="F17" s="10">
        <v>289228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</row>
    <row r="18" spans="1:140" ht="15">
      <c r="A18" s="2" t="s">
        <v>22</v>
      </c>
      <c r="B18" s="2"/>
      <c r="C18" s="8"/>
      <c r="D18" s="8"/>
      <c r="E18" s="8"/>
      <c r="F18" s="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</row>
    <row r="19" spans="1:140" ht="15">
      <c r="A19"/>
      <c r="B19" t="s">
        <v>22</v>
      </c>
      <c r="C19" s="8">
        <v>-306231</v>
      </c>
      <c r="D19" s="8">
        <v>-366303</v>
      </c>
      <c r="E19" s="8">
        <v>-9376</v>
      </c>
      <c r="F19" s="8">
        <v>2408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</row>
    <row r="20" spans="1:140" ht="15">
      <c r="A20" s="2" t="s">
        <v>23</v>
      </c>
      <c r="B20" s="2"/>
      <c r="C20" s="10">
        <v>-306231</v>
      </c>
      <c r="D20" s="10">
        <v>-366303</v>
      </c>
      <c r="E20" s="10">
        <v>-9376</v>
      </c>
      <c r="F20" s="10">
        <v>2408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</row>
    <row r="21" spans="1:140" ht="15">
      <c r="A21" s="2" t="s">
        <v>24</v>
      </c>
      <c r="B21" s="2"/>
      <c r="C21" s="8"/>
      <c r="D21" s="8"/>
      <c r="E21" s="8"/>
      <c r="F21" s="8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</row>
    <row r="22" spans="1:140" ht="15">
      <c r="A22"/>
      <c r="B22" t="s">
        <v>24</v>
      </c>
      <c r="C22" s="8">
        <v>0</v>
      </c>
      <c r="D22" s="8">
        <v>0</v>
      </c>
      <c r="E22" s="8">
        <v>0</v>
      </c>
      <c r="F22" s="8">
        <v>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</row>
    <row r="23" spans="1:140" ht="15">
      <c r="A23" s="2" t="s">
        <v>25</v>
      </c>
      <c r="B23" s="2"/>
      <c r="C23" s="10">
        <v>0</v>
      </c>
      <c r="D23" s="10">
        <v>0</v>
      </c>
      <c r="E23" s="10">
        <v>0</v>
      </c>
      <c r="F23" s="10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</row>
    <row r="24" spans="1:140" ht="15">
      <c r="A24" s="2" t="s">
        <v>26</v>
      </c>
      <c r="B24" s="2"/>
      <c r="C24" s="8"/>
      <c r="D24" s="8"/>
      <c r="E24" s="8"/>
      <c r="F24" s="8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</row>
    <row r="25" spans="1:140" ht="15">
      <c r="A25"/>
      <c r="B25" t="s">
        <v>26</v>
      </c>
      <c r="C25" s="8">
        <v>-437345</v>
      </c>
      <c r="D25" s="8">
        <v>-286707</v>
      </c>
      <c r="E25" s="8">
        <v>-114590</v>
      </c>
      <c r="F25" s="8">
        <v>-63320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</row>
    <row r="26" spans="1:140" ht="15">
      <c r="A26" s="2" t="s">
        <v>27</v>
      </c>
      <c r="B26" s="2"/>
      <c r="C26" s="10">
        <v>-437345</v>
      </c>
      <c r="D26" s="10">
        <v>-286707</v>
      </c>
      <c r="E26" s="10">
        <v>-114590</v>
      </c>
      <c r="F26" s="10">
        <v>-63320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</row>
  </sheetData>
  <hyperlinks>
    <hyperlink ref="A1" r:id="rId2" display="https://www.samband.is/verkefnin/fjarmal/talnaefni/arsreikningar-sveitarfelaga/" xr:uid="{B4E788EB-1880-4887-B438-F0696D75D3EE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106"/>
  <sheetViews>
    <sheetView topLeftCell="A78" zoomScaleNormal="100" workbookViewId="0">
      <selection activeCell="A102" sqref="A102"/>
    </sheetView>
  </sheetViews>
  <sheetFormatPr defaultColWidth="9.28515625" defaultRowHeight="15"/>
  <cols>
    <col min="1" max="1" width="11" customWidth="1"/>
    <col min="2" max="2" width="19.42578125" customWidth="1"/>
    <col min="3" max="3" width="18.28515625" customWidth="1"/>
    <col min="4" max="4" width="16" customWidth="1"/>
    <col min="5" max="5" width="26.28515625" customWidth="1"/>
    <col min="6" max="6" width="23.140625" customWidth="1"/>
    <col min="7" max="7" width="26.28515625" customWidth="1"/>
    <col min="8" max="8" width="23" customWidth="1"/>
    <col min="9" max="9" width="23.85546875" customWidth="1"/>
    <col min="10" max="10" width="21.140625" customWidth="1"/>
    <col min="11" max="11" width="4.28515625" customWidth="1"/>
    <col min="13" max="13" width="18.28515625" customWidth="1"/>
    <col min="14" max="14" width="16" customWidth="1"/>
    <col min="15" max="15" width="26.28515625" customWidth="1"/>
    <col min="16" max="16" width="23.140625" customWidth="1"/>
  </cols>
  <sheetData>
    <row r="1" spans="1:26" s="3" customFormat="1" ht="21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 t="s">
        <v>11</v>
      </c>
      <c r="B3" s="11" t="s">
        <v>33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28</v>
      </c>
      <c r="H3" s="11" t="s">
        <v>29</v>
      </c>
      <c r="I3" s="11" t="s">
        <v>30</v>
      </c>
      <c r="J3" s="12" t="s">
        <v>31</v>
      </c>
      <c r="K3" s="2"/>
      <c r="L3" s="2" t="s">
        <v>11</v>
      </c>
      <c r="M3" s="2" t="s">
        <v>5</v>
      </c>
      <c r="N3" t="s">
        <v>6</v>
      </c>
      <c r="O3" t="s">
        <v>7</v>
      </c>
      <c r="P3" t="s">
        <v>8</v>
      </c>
    </row>
    <row r="4" spans="1:26" ht="15" customHeight="1">
      <c r="A4">
        <v>2002</v>
      </c>
      <c r="B4" s="14">
        <v>331881</v>
      </c>
      <c r="C4" s="14">
        <v>1424664</v>
      </c>
      <c r="D4" s="13"/>
      <c r="E4" s="14">
        <v>249095</v>
      </c>
      <c r="F4" s="14">
        <v>38279</v>
      </c>
      <c r="G4" s="14">
        <v>59178</v>
      </c>
      <c r="H4" s="14">
        <v>99862</v>
      </c>
      <c r="I4" s="14">
        <v>167971</v>
      </c>
      <c r="J4" s="14">
        <v>1053217</v>
      </c>
      <c r="L4">
        <v>2002</v>
      </c>
      <c r="M4" s="13">
        <f>Table1[[#This Row],[7300 Fjarðabyggð]]+Table1[[#This Row],[7613 Breiðdalshreppur]]</f>
        <v>1524526</v>
      </c>
      <c r="N4" s="13">
        <f>Table1[[#This Row],[7000 Seyðisfjörður]]+Table1[[#This Row],[7509 Borgarfjarðarhreppur]]+Table1[[#This Row],[7617 Djúpavogshreppur]]+Table1[[#This Row],[7620 Fljótsdalshérað]]+Table1[[#This Row],[7400 Múlaþing]]</f>
        <v>1612247</v>
      </c>
      <c r="O4" s="13">
        <f>Table1[[#This Row],[7502 Vopnafjarðarhreppur]]</f>
        <v>249095</v>
      </c>
      <c r="P4" s="13">
        <f>Table1[[#This Row],[7505 Fljótsdalshreppur]]</f>
        <v>38279</v>
      </c>
    </row>
    <row r="5" spans="1:26" ht="15" customHeight="1">
      <c r="A5">
        <v>2003</v>
      </c>
      <c r="B5" s="14">
        <v>365031</v>
      </c>
      <c r="C5" s="14">
        <v>1442381</v>
      </c>
      <c r="D5" s="13"/>
      <c r="E5" s="14">
        <v>260890</v>
      </c>
      <c r="F5" s="14">
        <v>48061</v>
      </c>
      <c r="G5" s="14">
        <v>51351</v>
      </c>
      <c r="H5" s="14">
        <v>98037</v>
      </c>
      <c r="I5" s="14">
        <v>177692</v>
      </c>
      <c r="J5" s="14">
        <v>1109675</v>
      </c>
      <c r="L5">
        <v>2003</v>
      </c>
      <c r="M5" s="13">
        <f>Table1[[#This Row],[7300 Fjarðabyggð]]+Table1[[#This Row],[7613 Breiðdalshreppur]]</f>
        <v>1540418</v>
      </c>
      <c r="N5" s="13">
        <f>Table1[[#This Row],[7000 Seyðisfjörður]]+Table1[[#This Row],[7509 Borgarfjarðarhreppur]]+Table1[[#This Row],[7617 Djúpavogshreppur]]+Table1[[#This Row],[7620 Fljótsdalshérað]]+Table1[[#This Row],[7400 Múlaþing]]</f>
        <v>1703749</v>
      </c>
      <c r="O5" s="13">
        <f>Table1[[#This Row],[7502 Vopnafjarðarhreppur]]</f>
        <v>260890</v>
      </c>
      <c r="P5" s="13">
        <f>Table1[[#This Row],[7505 Fljótsdalshreppur]]</f>
        <v>48061</v>
      </c>
    </row>
    <row r="6" spans="1:26">
      <c r="A6">
        <v>2004</v>
      </c>
      <c r="B6" s="14">
        <v>346082</v>
      </c>
      <c r="C6" s="14">
        <v>1599953</v>
      </c>
      <c r="D6" s="13"/>
      <c r="E6" s="14">
        <v>303014</v>
      </c>
      <c r="F6" s="14">
        <v>119346</v>
      </c>
      <c r="G6" s="14">
        <v>57337</v>
      </c>
      <c r="H6" s="14">
        <v>104475</v>
      </c>
      <c r="I6" s="14">
        <v>197303</v>
      </c>
      <c r="J6" s="14">
        <v>1314480</v>
      </c>
      <c r="L6">
        <v>2004</v>
      </c>
      <c r="M6" s="13">
        <f>Table1[[#This Row],[7300 Fjarðabyggð]]+Table1[[#This Row],[7613 Breiðdalshreppur]]</f>
        <v>1704428</v>
      </c>
      <c r="N6" s="13">
        <f>Table1[[#This Row],[7000 Seyðisfjörður]]+Table1[[#This Row],[7509 Borgarfjarðarhreppur]]+Table1[[#This Row],[7617 Djúpavogshreppur]]+Table1[[#This Row],[7620 Fljótsdalshérað]]+Table1[[#This Row],[7400 Múlaþing]]</f>
        <v>1915202</v>
      </c>
      <c r="O6" s="13">
        <f>Table1[[#This Row],[7502 Vopnafjarðarhreppur]]</f>
        <v>303014</v>
      </c>
      <c r="P6" s="13">
        <f>Table1[[#This Row],[7505 Fljótsdalshreppur]]</f>
        <v>119346</v>
      </c>
    </row>
    <row r="7" spans="1:26">
      <c r="A7">
        <v>2005</v>
      </c>
      <c r="B7" s="14">
        <v>377193</v>
      </c>
      <c r="C7" s="14">
        <v>1992135</v>
      </c>
      <c r="D7" s="13"/>
      <c r="E7" s="14">
        <v>299365</v>
      </c>
      <c r="F7" s="14">
        <v>190906</v>
      </c>
      <c r="G7" s="14">
        <v>59630</v>
      </c>
      <c r="H7" s="14">
        <v>104005</v>
      </c>
      <c r="I7" s="14">
        <v>206133</v>
      </c>
      <c r="J7" s="14">
        <v>1747141</v>
      </c>
      <c r="L7">
        <v>2005</v>
      </c>
      <c r="M7" s="13">
        <f>Table1[[#This Row],[7300 Fjarðabyggð]]+Table1[[#This Row],[7613 Breiðdalshreppur]]</f>
        <v>2096140</v>
      </c>
      <c r="N7" s="13">
        <f>Table1[[#This Row],[7000 Seyðisfjörður]]+Table1[[#This Row],[7509 Borgarfjarðarhreppur]]+Table1[[#This Row],[7617 Djúpavogshreppur]]+Table1[[#This Row],[7620 Fljótsdalshérað]]+Table1[[#This Row],[7400 Múlaþing]]</f>
        <v>2390097</v>
      </c>
      <c r="O7" s="13">
        <f>Table1[[#This Row],[7502 Vopnafjarðarhreppur]]</f>
        <v>299365</v>
      </c>
      <c r="P7" s="13">
        <f>Table1[[#This Row],[7505 Fljótsdalshreppur]]</f>
        <v>190906</v>
      </c>
    </row>
    <row r="8" spans="1:26">
      <c r="A8">
        <v>2006</v>
      </c>
      <c r="B8" s="14">
        <v>396333</v>
      </c>
      <c r="C8" s="14">
        <v>3036528</v>
      </c>
      <c r="D8" s="13"/>
      <c r="E8" s="14">
        <v>336614</v>
      </c>
      <c r="F8" s="14">
        <v>215722</v>
      </c>
      <c r="G8" s="14">
        <v>77306</v>
      </c>
      <c r="H8" s="14">
        <v>123083</v>
      </c>
      <c r="I8" s="14">
        <v>242092</v>
      </c>
      <c r="J8" s="14">
        <v>1993463</v>
      </c>
      <c r="L8">
        <v>2006</v>
      </c>
      <c r="M8" s="13">
        <f>Table1[[#This Row],[7300 Fjarðabyggð]]+Table1[[#This Row],[7613 Breiðdalshreppur]]</f>
        <v>3159611</v>
      </c>
      <c r="N8" s="13">
        <f>Table1[[#This Row],[7000 Seyðisfjörður]]+Table1[[#This Row],[7509 Borgarfjarðarhreppur]]+Table1[[#This Row],[7617 Djúpavogshreppur]]+Table1[[#This Row],[7620 Fljótsdalshérað]]+Table1[[#This Row],[7400 Múlaþing]]</f>
        <v>2709194</v>
      </c>
      <c r="O8" s="13">
        <f>Table1[[#This Row],[7502 Vopnafjarðarhreppur]]</f>
        <v>336614</v>
      </c>
      <c r="P8" s="13">
        <f>Table1[[#This Row],[7505 Fljótsdalshreppur]]</f>
        <v>215722</v>
      </c>
    </row>
    <row r="9" spans="1:26">
      <c r="A9">
        <v>2007</v>
      </c>
      <c r="B9" s="14">
        <v>472058</v>
      </c>
      <c r="C9" s="14">
        <v>3283388</v>
      </c>
      <c r="D9" s="13"/>
      <c r="E9" s="14">
        <v>378172</v>
      </c>
      <c r="F9" s="14">
        <v>257114</v>
      </c>
      <c r="G9" s="14">
        <v>87539</v>
      </c>
      <c r="H9" s="14">
        <v>146673</v>
      </c>
      <c r="I9" s="14">
        <v>290213</v>
      </c>
      <c r="J9" s="14">
        <v>2135258</v>
      </c>
      <c r="L9">
        <v>2007</v>
      </c>
      <c r="M9" s="13">
        <f>Table1[[#This Row],[7300 Fjarðabyggð]]+Table1[[#This Row],[7613 Breiðdalshreppur]]</f>
        <v>3430061</v>
      </c>
      <c r="N9" s="13">
        <f>Table1[[#This Row],[7000 Seyðisfjörður]]+Table1[[#This Row],[7509 Borgarfjarðarhreppur]]+Table1[[#This Row],[7617 Djúpavogshreppur]]+Table1[[#This Row],[7620 Fljótsdalshérað]]+Table1[[#This Row],[7400 Múlaþing]]</f>
        <v>2985068</v>
      </c>
      <c r="O9" s="13">
        <f>Table1[[#This Row],[7502 Vopnafjarðarhreppur]]</f>
        <v>378172</v>
      </c>
      <c r="P9" s="13">
        <f>Table1[[#This Row],[7505 Fljótsdalshreppur]]</f>
        <v>257114</v>
      </c>
    </row>
    <row r="10" spans="1:26">
      <c r="A10">
        <v>2008</v>
      </c>
      <c r="B10" s="14">
        <v>479167</v>
      </c>
      <c r="C10" s="14">
        <v>3070154</v>
      </c>
      <c r="D10" s="13"/>
      <c r="E10" s="14">
        <v>405273</v>
      </c>
      <c r="F10" s="14">
        <v>206266</v>
      </c>
      <c r="G10" s="14">
        <v>97134</v>
      </c>
      <c r="H10" s="14">
        <v>150198</v>
      </c>
      <c r="I10" s="14">
        <v>275077</v>
      </c>
      <c r="J10" s="14">
        <v>1924081</v>
      </c>
      <c r="L10">
        <v>2008</v>
      </c>
      <c r="M10" s="13">
        <f>Table1[[#This Row],[7300 Fjarðabyggð]]+Table1[[#This Row],[7613 Breiðdalshreppur]]</f>
        <v>3220352</v>
      </c>
      <c r="N10" s="13">
        <f>Table1[[#This Row],[7000 Seyðisfjörður]]+Table1[[#This Row],[7509 Borgarfjarðarhreppur]]+Table1[[#This Row],[7617 Djúpavogshreppur]]+Table1[[#This Row],[7620 Fljótsdalshérað]]+Table1[[#This Row],[7400 Múlaþing]]</f>
        <v>2775459</v>
      </c>
      <c r="O10" s="13">
        <f>Table1[[#This Row],[7502 Vopnafjarðarhreppur]]</f>
        <v>405273</v>
      </c>
      <c r="P10" s="13">
        <f>Table1[[#This Row],[7505 Fljótsdalshreppur]]</f>
        <v>206266</v>
      </c>
    </row>
    <row r="11" spans="1:26">
      <c r="A11">
        <v>2009</v>
      </c>
      <c r="B11" s="14">
        <v>497317</v>
      </c>
      <c r="C11" s="14">
        <v>2989673</v>
      </c>
      <c r="D11" s="13"/>
      <c r="E11" s="14">
        <v>436581</v>
      </c>
      <c r="F11" s="14">
        <v>171104</v>
      </c>
      <c r="G11" s="14">
        <v>93957</v>
      </c>
      <c r="H11" s="14">
        <v>159662</v>
      </c>
      <c r="I11" s="14">
        <v>262345</v>
      </c>
      <c r="J11" s="14">
        <v>2134873</v>
      </c>
      <c r="L11">
        <v>2009</v>
      </c>
      <c r="M11" s="13">
        <f>Table1[[#This Row],[7300 Fjarðabyggð]]+Table1[[#This Row],[7613 Breiðdalshreppur]]</f>
        <v>3149335</v>
      </c>
      <c r="N11" s="13">
        <f>Table1[[#This Row],[7000 Seyðisfjörður]]+Table1[[#This Row],[7509 Borgarfjarðarhreppur]]+Table1[[#This Row],[7617 Djúpavogshreppur]]+Table1[[#This Row],[7620 Fljótsdalshérað]]+Table1[[#This Row],[7400 Múlaþing]]</f>
        <v>2988492</v>
      </c>
      <c r="O11" s="13">
        <f>Table1[[#This Row],[7502 Vopnafjarðarhreppur]]</f>
        <v>436581</v>
      </c>
      <c r="P11" s="13">
        <f>Table1[[#This Row],[7505 Fljótsdalshreppur]]</f>
        <v>171104</v>
      </c>
    </row>
    <row r="12" spans="1:26">
      <c r="A12">
        <v>2010</v>
      </c>
      <c r="B12" s="14">
        <v>503799</v>
      </c>
      <c r="C12" s="14">
        <v>3166554</v>
      </c>
      <c r="D12" s="13"/>
      <c r="E12" s="14">
        <v>455883</v>
      </c>
      <c r="F12" s="14">
        <v>138461</v>
      </c>
      <c r="G12" s="14">
        <v>91330</v>
      </c>
      <c r="H12" s="14">
        <v>177536</v>
      </c>
      <c r="I12" s="14">
        <v>301237</v>
      </c>
      <c r="J12" s="14">
        <v>2109380</v>
      </c>
      <c r="L12">
        <v>2010</v>
      </c>
      <c r="M12" s="13">
        <f>Table1[[#This Row],[7300 Fjarðabyggð]]+Table1[[#This Row],[7613 Breiðdalshreppur]]</f>
        <v>3344090</v>
      </c>
      <c r="N12" s="13">
        <f>Table1[[#This Row],[7000 Seyðisfjörður]]+Table1[[#This Row],[7509 Borgarfjarðarhreppur]]+Table1[[#This Row],[7617 Djúpavogshreppur]]+Table1[[#This Row],[7620 Fljótsdalshérað]]+Table1[[#This Row],[7400 Múlaþing]]</f>
        <v>3005746</v>
      </c>
      <c r="O12" s="13">
        <f>Table1[[#This Row],[7502 Vopnafjarðarhreppur]]</f>
        <v>455883</v>
      </c>
      <c r="P12" s="13">
        <f>Table1[[#This Row],[7505 Fljótsdalshreppur]]</f>
        <v>138461</v>
      </c>
    </row>
    <row r="13" spans="1:26">
      <c r="A13">
        <v>2011</v>
      </c>
      <c r="B13" s="14">
        <v>528584</v>
      </c>
      <c r="C13" s="14">
        <v>3319406</v>
      </c>
      <c r="D13" s="13"/>
      <c r="E13" s="14">
        <v>468285</v>
      </c>
      <c r="F13" s="14">
        <v>156691</v>
      </c>
      <c r="G13" s="14">
        <v>96905.508857727051</v>
      </c>
      <c r="H13" s="14">
        <v>163087</v>
      </c>
      <c r="I13" s="14">
        <v>354282.80010414124</v>
      </c>
      <c r="J13" s="14">
        <v>2577061</v>
      </c>
      <c r="L13">
        <v>2011</v>
      </c>
      <c r="M13" s="13">
        <f>Table1[[#This Row],[7300 Fjarðabyggð]]+Table1[[#This Row],[7613 Breiðdalshreppur]]</f>
        <v>3482493</v>
      </c>
      <c r="N13" s="13">
        <f>Table1[[#This Row],[7000 Seyðisfjörður]]+Table1[[#This Row],[7509 Borgarfjarðarhreppur]]+Table1[[#This Row],[7617 Djúpavogshreppur]]+Table1[[#This Row],[7620 Fljótsdalshérað]]+Table1[[#This Row],[7400 Múlaþing]]</f>
        <v>3556833.3089618683</v>
      </c>
      <c r="O13" s="13">
        <f>Table1[[#This Row],[7502 Vopnafjarðarhreppur]]</f>
        <v>468285</v>
      </c>
      <c r="P13" s="13">
        <f>Table1[[#This Row],[7505 Fljótsdalshreppur]]</f>
        <v>156691</v>
      </c>
    </row>
    <row r="14" spans="1:26">
      <c r="A14">
        <v>2012</v>
      </c>
      <c r="B14" s="14">
        <v>550890</v>
      </c>
      <c r="C14" s="14">
        <v>3539190</v>
      </c>
      <c r="D14" s="13"/>
      <c r="E14" s="14">
        <v>490207</v>
      </c>
      <c r="F14" s="14">
        <v>149233</v>
      </c>
      <c r="G14" s="14">
        <v>102558</v>
      </c>
      <c r="H14" s="14">
        <v>150691</v>
      </c>
      <c r="I14" s="14">
        <v>346351</v>
      </c>
      <c r="J14" s="14">
        <v>2694529</v>
      </c>
      <c r="L14">
        <v>2012</v>
      </c>
      <c r="M14" s="13">
        <f>Table1[[#This Row],[7300 Fjarðabyggð]]+Table1[[#This Row],[7613 Breiðdalshreppur]]</f>
        <v>3689881</v>
      </c>
      <c r="N14" s="13">
        <f>Table1[[#This Row],[7000 Seyðisfjörður]]+Table1[[#This Row],[7509 Borgarfjarðarhreppur]]+Table1[[#This Row],[7617 Djúpavogshreppur]]+Table1[[#This Row],[7620 Fljótsdalshérað]]+Table1[[#This Row],[7400 Múlaþing]]</f>
        <v>3694328</v>
      </c>
      <c r="O14" s="13">
        <f>Table1[[#This Row],[7502 Vopnafjarðarhreppur]]</f>
        <v>490207</v>
      </c>
      <c r="P14" s="13">
        <f>Table1[[#This Row],[7505 Fljótsdalshreppur]]</f>
        <v>149233</v>
      </c>
    </row>
    <row r="15" spans="1:26">
      <c r="A15">
        <v>2013</v>
      </c>
      <c r="B15" s="14">
        <v>582491</v>
      </c>
      <c r="C15" s="14">
        <v>3811338</v>
      </c>
      <c r="D15" s="13"/>
      <c r="E15" s="14">
        <v>545157</v>
      </c>
      <c r="F15" s="14">
        <v>136617</v>
      </c>
      <c r="G15" s="14">
        <v>115221</v>
      </c>
      <c r="H15" s="14">
        <v>159267</v>
      </c>
      <c r="I15" s="14">
        <v>385532</v>
      </c>
      <c r="J15" s="14">
        <v>2902443</v>
      </c>
      <c r="L15">
        <v>2013</v>
      </c>
      <c r="M15" s="13">
        <f>Table1[[#This Row],[7300 Fjarðabyggð]]+Table1[[#This Row],[7613 Breiðdalshreppur]]</f>
        <v>3970605</v>
      </c>
      <c r="N15" s="13">
        <f>Table1[[#This Row],[7000 Seyðisfjörður]]+Table1[[#This Row],[7509 Borgarfjarðarhreppur]]+Table1[[#This Row],[7617 Djúpavogshreppur]]+Table1[[#This Row],[7620 Fljótsdalshérað]]+Table1[[#This Row],[7400 Múlaþing]]</f>
        <v>3985687</v>
      </c>
      <c r="O15" s="13">
        <f>Table1[[#This Row],[7502 Vopnafjarðarhreppur]]</f>
        <v>545157</v>
      </c>
      <c r="P15" s="13">
        <f>Table1[[#This Row],[7505 Fljótsdalshreppur]]</f>
        <v>136617</v>
      </c>
    </row>
    <row r="16" spans="1:26">
      <c r="A16">
        <v>2014</v>
      </c>
      <c r="B16" s="14">
        <v>584565</v>
      </c>
      <c r="C16" s="14">
        <v>4102672</v>
      </c>
      <c r="D16" s="13"/>
      <c r="E16" s="14">
        <v>592505</v>
      </c>
      <c r="F16" s="14">
        <v>144460</v>
      </c>
      <c r="G16" s="14">
        <v>129964</v>
      </c>
      <c r="H16" s="14">
        <v>162933</v>
      </c>
      <c r="I16" s="14">
        <v>446272</v>
      </c>
      <c r="J16" s="14">
        <v>3018683</v>
      </c>
      <c r="L16">
        <v>2014</v>
      </c>
      <c r="M16" s="13">
        <f>Table1[[#This Row],[7300 Fjarðabyggð]]+Table1[[#This Row],[7613 Breiðdalshreppur]]</f>
        <v>4265605</v>
      </c>
      <c r="N16" s="13">
        <f>Table1[[#This Row],[7000 Seyðisfjörður]]+Table1[[#This Row],[7509 Borgarfjarðarhreppur]]+Table1[[#This Row],[7617 Djúpavogshreppur]]+Table1[[#This Row],[7620 Fljótsdalshérað]]+Table1[[#This Row],[7400 Múlaþing]]</f>
        <v>4179484</v>
      </c>
      <c r="O16" s="13">
        <f>Table1[[#This Row],[7502 Vopnafjarðarhreppur]]</f>
        <v>592505</v>
      </c>
      <c r="P16" s="13">
        <f>Table1[[#This Row],[7505 Fljótsdalshreppur]]</f>
        <v>144460</v>
      </c>
    </row>
    <row r="17" spans="1:16">
      <c r="A17">
        <v>2015</v>
      </c>
      <c r="B17" s="14">
        <v>624783</v>
      </c>
      <c r="C17" s="14">
        <v>4373573</v>
      </c>
      <c r="D17" s="13"/>
      <c r="E17" s="14">
        <v>622542</v>
      </c>
      <c r="F17" s="14">
        <v>161969</v>
      </c>
      <c r="G17" s="14">
        <v>133144</v>
      </c>
      <c r="H17" s="14">
        <v>194851</v>
      </c>
      <c r="I17" s="14">
        <v>489691</v>
      </c>
      <c r="J17" s="14">
        <v>3308036</v>
      </c>
      <c r="L17">
        <v>2015</v>
      </c>
      <c r="M17" s="13">
        <f>Table1[[#This Row],[7300 Fjarðabyggð]]+Table1[[#This Row],[7613 Breiðdalshreppur]]</f>
        <v>4568424</v>
      </c>
      <c r="N17" s="13">
        <f>Table1[[#This Row],[7000 Seyðisfjörður]]+Table1[[#This Row],[7509 Borgarfjarðarhreppur]]+Table1[[#This Row],[7617 Djúpavogshreppur]]+Table1[[#This Row],[7620 Fljótsdalshérað]]+Table1[[#This Row],[7400 Múlaþing]]</f>
        <v>4555654</v>
      </c>
      <c r="O17" s="13">
        <f>Table1[[#This Row],[7502 Vopnafjarðarhreppur]]</f>
        <v>622542</v>
      </c>
      <c r="P17" s="13">
        <f>Table1[[#This Row],[7505 Fljótsdalshreppur]]</f>
        <v>161969</v>
      </c>
    </row>
    <row r="18" spans="1:16">
      <c r="A18">
        <v>2016</v>
      </c>
      <c r="B18" s="14">
        <v>673944</v>
      </c>
      <c r="C18" s="14">
        <v>4653937</v>
      </c>
      <c r="D18" s="13"/>
      <c r="E18" s="14">
        <v>693970</v>
      </c>
      <c r="F18" s="14">
        <v>154455</v>
      </c>
      <c r="G18" s="14">
        <v>138067</v>
      </c>
      <c r="H18" s="14">
        <v>193712</v>
      </c>
      <c r="I18" s="14">
        <v>528726</v>
      </c>
      <c r="J18" s="14">
        <v>3553959</v>
      </c>
      <c r="L18">
        <v>2016</v>
      </c>
      <c r="M18" s="13">
        <f>Table1[[#This Row],[7300 Fjarðabyggð]]+Table1[[#This Row],[7613 Breiðdalshreppur]]</f>
        <v>4847649</v>
      </c>
      <c r="N18" s="13">
        <f>Table1[[#This Row],[7000 Seyðisfjörður]]+Table1[[#This Row],[7509 Borgarfjarðarhreppur]]+Table1[[#This Row],[7617 Djúpavogshreppur]]+Table1[[#This Row],[7620 Fljótsdalshérað]]+Table1[[#This Row],[7400 Múlaþing]]</f>
        <v>4894696</v>
      </c>
      <c r="O18" s="13">
        <f>Table1[[#This Row],[7502 Vopnafjarðarhreppur]]</f>
        <v>693970</v>
      </c>
      <c r="P18" s="13">
        <f>Table1[[#This Row],[7505 Fljótsdalshreppur]]</f>
        <v>154455</v>
      </c>
    </row>
    <row r="19" spans="1:16">
      <c r="A19">
        <v>2017</v>
      </c>
      <c r="B19" s="14">
        <v>741508</v>
      </c>
      <c r="C19" s="14">
        <v>5043604</v>
      </c>
      <c r="D19" s="13"/>
      <c r="E19" s="14">
        <v>735882</v>
      </c>
      <c r="F19" s="14">
        <v>168957</v>
      </c>
      <c r="G19" s="14">
        <v>119631</v>
      </c>
      <c r="H19" s="14">
        <v>220158</v>
      </c>
      <c r="I19" s="14">
        <v>571909</v>
      </c>
      <c r="J19" s="14">
        <v>3838644</v>
      </c>
      <c r="L19">
        <v>2017</v>
      </c>
      <c r="M19" s="13">
        <f>Table1[[#This Row],[7300 Fjarðabyggð]]+Table1[[#This Row],[7613 Breiðdalshreppur]]</f>
        <v>5263762</v>
      </c>
      <c r="N19" s="13">
        <f>Table1[[#This Row],[7000 Seyðisfjörður]]+Table1[[#This Row],[7509 Borgarfjarðarhreppur]]+Table1[[#This Row],[7617 Djúpavogshreppur]]+Table1[[#This Row],[7620 Fljótsdalshérað]]+Table1[[#This Row],[7400 Múlaþing]]</f>
        <v>5271692</v>
      </c>
      <c r="O19" s="13">
        <f>Table1[[#This Row],[7502 Vopnafjarðarhreppur]]</f>
        <v>735882</v>
      </c>
      <c r="P19" s="13">
        <f>Table1[[#This Row],[7505 Fljótsdalshreppur]]</f>
        <v>168957</v>
      </c>
    </row>
    <row r="20" spans="1:16">
      <c r="A20">
        <v>2018</v>
      </c>
      <c r="B20" s="14">
        <v>820272</v>
      </c>
      <c r="C20" s="14">
        <v>5926418</v>
      </c>
      <c r="D20" s="13"/>
      <c r="E20" s="14">
        <v>719906</v>
      </c>
      <c r="F20" s="14">
        <v>185092</v>
      </c>
      <c r="G20" s="14">
        <v>156322</v>
      </c>
      <c r="H20" s="13"/>
      <c r="I20" s="14">
        <v>589353</v>
      </c>
      <c r="J20" s="14">
        <v>4044099</v>
      </c>
      <c r="L20">
        <v>2018</v>
      </c>
      <c r="M20" s="13">
        <f>Table1[[#This Row],[7300 Fjarðabyggð]]+Table1[[#This Row],[7613 Breiðdalshreppur]]</f>
        <v>5926418</v>
      </c>
      <c r="N20" s="13">
        <f>Table1[[#This Row],[7000 Seyðisfjörður]]+Table1[[#This Row],[7509 Borgarfjarðarhreppur]]+Table1[[#This Row],[7617 Djúpavogshreppur]]+Table1[[#This Row],[7620 Fljótsdalshérað]]+Table1[[#This Row],[7400 Múlaþing]]</f>
        <v>5610046</v>
      </c>
      <c r="O20" s="13">
        <f>Table1[[#This Row],[7502 Vopnafjarðarhreppur]]</f>
        <v>719906</v>
      </c>
      <c r="P20" s="13">
        <f>Table1[[#This Row],[7505 Fljótsdalshreppur]]</f>
        <v>185092</v>
      </c>
    </row>
    <row r="21" spans="1:16">
      <c r="A21">
        <v>2019</v>
      </c>
      <c r="B21" s="14">
        <v>855823</v>
      </c>
      <c r="C21" s="14">
        <v>6231050</v>
      </c>
      <c r="D21" s="13"/>
      <c r="E21" s="14">
        <v>765823</v>
      </c>
      <c r="F21" s="14">
        <v>269823</v>
      </c>
      <c r="G21" s="14">
        <v>145389</v>
      </c>
      <c r="H21" s="13"/>
      <c r="I21" s="14">
        <v>634512</v>
      </c>
      <c r="J21" s="14">
        <v>4311931</v>
      </c>
      <c r="L21">
        <v>2019</v>
      </c>
      <c r="M21" s="13">
        <f>Table1[[#This Row],[7300 Fjarðabyggð]]+Table1[[#This Row],[7613 Breiðdalshreppur]]</f>
        <v>6231050</v>
      </c>
      <c r="N21" s="13">
        <f>Table1[[#This Row],[7000 Seyðisfjörður]]+Table1[[#This Row],[7509 Borgarfjarðarhreppur]]+Table1[[#This Row],[7617 Djúpavogshreppur]]+Table1[[#This Row],[7620 Fljótsdalshérað]]+Table1[[#This Row],[7400 Múlaþing]]</f>
        <v>5947655</v>
      </c>
      <c r="O21" s="13">
        <f>Table1[[#This Row],[7502 Vopnafjarðarhreppur]]</f>
        <v>765823</v>
      </c>
      <c r="P21" s="13">
        <f>Table1[[#This Row],[7505 Fljótsdalshreppur]]</f>
        <v>269823</v>
      </c>
    </row>
    <row r="22" spans="1:16">
      <c r="A22">
        <v>2020</v>
      </c>
      <c r="B22" s="13"/>
      <c r="C22" s="14">
        <v>6072601</v>
      </c>
      <c r="D22" s="14">
        <v>6162172</v>
      </c>
      <c r="E22" s="14">
        <v>823313</v>
      </c>
      <c r="F22" s="14">
        <v>206798</v>
      </c>
      <c r="G22" s="13"/>
      <c r="H22" s="13"/>
      <c r="I22" s="13"/>
      <c r="J22" s="13"/>
      <c r="L22">
        <v>2020</v>
      </c>
      <c r="M22" s="13">
        <f>Table1[[#This Row],[7300 Fjarðabyggð]]+Table1[[#This Row],[7613 Breiðdalshreppur]]</f>
        <v>6072601</v>
      </c>
      <c r="N22" s="13">
        <f>Table1[[#This Row],[7000 Seyðisfjörður]]+Table1[[#This Row],[7509 Borgarfjarðarhreppur]]+Table1[[#This Row],[7617 Djúpavogshreppur]]+Table1[[#This Row],[7620 Fljótsdalshérað]]+Table1[[#This Row],[7400 Múlaþing]]</f>
        <v>6162172</v>
      </c>
      <c r="O22" s="13">
        <f>Table1[[#This Row],[7502 Vopnafjarðarhreppur]]</f>
        <v>823313</v>
      </c>
      <c r="P22" s="13">
        <f>Table1[[#This Row],[7505 Fljótsdalshreppur]]</f>
        <v>206798</v>
      </c>
    </row>
    <row r="23" spans="1:16">
      <c r="A23" s="37">
        <v>2021</v>
      </c>
      <c r="B23" s="38"/>
      <c r="C23" s="38">
        <v>6653561</v>
      </c>
      <c r="D23" s="39">
        <v>6776671</v>
      </c>
      <c r="E23" s="38">
        <v>890407</v>
      </c>
      <c r="F23" s="38">
        <v>223500</v>
      </c>
      <c r="G23" s="38"/>
      <c r="H23" s="39"/>
      <c r="I23" s="38"/>
      <c r="J23" s="38"/>
      <c r="L23">
        <v>2021</v>
      </c>
      <c r="M23" s="13">
        <f>Table1[[#This Row],[7300 Fjarðabyggð]]+Table1[[#This Row],[7613 Breiðdalshreppur]]</f>
        <v>6653561</v>
      </c>
      <c r="N23" s="13">
        <f>Table1[[#This Row],[7000 Seyðisfjörður]]+Table1[[#This Row],[7509 Borgarfjarðarhreppur]]+Table1[[#This Row],[7617 Djúpavogshreppur]]+Table1[[#This Row],[7620 Fljótsdalshérað]]+Table1[[#This Row],[7400 Múlaþing]]</f>
        <v>6776671</v>
      </c>
      <c r="O23" s="13">
        <f>Table1[[#This Row],[7502 Vopnafjarðarhreppur]]</f>
        <v>890407</v>
      </c>
      <c r="P23" s="13">
        <f>Table1[[#This Row],[7505 Fljótsdalshreppur]]</f>
        <v>223500</v>
      </c>
    </row>
    <row r="24" spans="1:16">
      <c r="A24" s="37"/>
      <c r="B24" s="39"/>
      <c r="C24" s="39"/>
      <c r="D24" s="39"/>
      <c r="E24" s="39"/>
      <c r="F24" s="39"/>
      <c r="G24" s="39"/>
      <c r="H24" s="39"/>
      <c r="I24" s="39"/>
      <c r="J24" s="39"/>
      <c r="M24" s="13"/>
      <c r="N24" s="13"/>
      <c r="O24" s="13"/>
      <c r="P24" s="13"/>
    </row>
    <row r="26" spans="1:16">
      <c r="A26" t="s">
        <v>16</v>
      </c>
      <c r="B26" t="s">
        <v>33</v>
      </c>
      <c r="C26" t="s">
        <v>5</v>
      </c>
      <c r="D26" t="s">
        <v>6</v>
      </c>
      <c r="E26" t="s">
        <v>7</v>
      </c>
      <c r="F26" t="s">
        <v>8</v>
      </c>
      <c r="G26" t="s">
        <v>28</v>
      </c>
      <c r="H26" t="s">
        <v>29</v>
      </c>
      <c r="I26" t="s">
        <v>30</v>
      </c>
      <c r="J26" t="s">
        <v>31</v>
      </c>
      <c r="L26" t="s">
        <v>11</v>
      </c>
      <c r="M26" t="s">
        <v>5</v>
      </c>
      <c r="N26" t="s">
        <v>6</v>
      </c>
      <c r="O26" t="s">
        <v>7</v>
      </c>
      <c r="P26" t="s">
        <v>8</v>
      </c>
    </row>
    <row r="27" spans="1:16">
      <c r="A27">
        <v>2002</v>
      </c>
      <c r="B27" s="14">
        <v>334621</v>
      </c>
      <c r="C27" s="14">
        <v>1490644</v>
      </c>
      <c r="D27" s="13"/>
      <c r="E27" s="14">
        <v>264891</v>
      </c>
      <c r="F27" s="14">
        <v>39168</v>
      </c>
      <c r="G27" s="14">
        <v>50761</v>
      </c>
      <c r="H27" s="14">
        <v>106469</v>
      </c>
      <c r="I27" s="14">
        <v>161190</v>
      </c>
      <c r="J27" s="14">
        <v>1045985</v>
      </c>
      <c r="L27">
        <v>2002</v>
      </c>
      <c r="M27" s="13">
        <f>Table2[[#This Row],[7300 Fjarðabyggð]]+Table2[[#This Row],[7613 Breiðdalshreppur]]</f>
        <v>1597113</v>
      </c>
      <c r="N27" s="13">
        <f>Table2[[#This Row],[7000 Seyðisfjörður]]+Table2[[#This Row],[7502 Vopnafjarðarhreppur]]+Table2[[#This Row],[7617 Djúpavogshreppur]]+Table2[[#This Row],[7620 Fljótsdalshérað]]+Table2[[#This Row],[7400 Múlaþing]]</f>
        <v>1806687</v>
      </c>
      <c r="O27" s="13">
        <f>Table2[[#This Row],[7502 Vopnafjarðarhreppur]]</f>
        <v>264891</v>
      </c>
      <c r="P27" s="13">
        <f>Table2[[#This Row],[7505 Fljótsdalshreppur]]</f>
        <v>39168</v>
      </c>
    </row>
    <row r="28" spans="1:16">
      <c r="A28">
        <v>2003</v>
      </c>
      <c r="B28" s="14">
        <v>373310</v>
      </c>
      <c r="C28" s="14">
        <v>1629098</v>
      </c>
      <c r="D28" s="13"/>
      <c r="E28" s="14">
        <v>300940</v>
      </c>
      <c r="F28" s="14">
        <v>44677</v>
      </c>
      <c r="G28" s="14">
        <v>52136</v>
      </c>
      <c r="H28" s="14">
        <v>109317</v>
      </c>
      <c r="I28" s="14">
        <v>195169</v>
      </c>
      <c r="J28" s="14">
        <v>1087408</v>
      </c>
      <c r="L28">
        <v>2003</v>
      </c>
      <c r="M28" s="13">
        <f>Table2[[#This Row],[7300 Fjarðabyggð]]+Table2[[#This Row],[7613 Breiðdalshreppur]]</f>
        <v>1738415</v>
      </c>
      <c r="N28" s="13">
        <f>Table2[[#This Row],[7000 Seyðisfjörður]]+Table2[[#This Row],[7502 Vopnafjarðarhreppur]]+Table2[[#This Row],[7617 Djúpavogshreppur]]+Table2[[#This Row],[7620 Fljótsdalshérað]]+Table2[[#This Row],[7400 Múlaþing]]</f>
        <v>1956827</v>
      </c>
      <c r="O28" s="13">
        <f>Table2[[#This Row],[7502 Vopnafjarðarhreppur]]</f>
        <v>300940</v>
      </c>
      <c r="P28" s="13">
        <f>Table2[[#This Row],[7505 Fljótsdalshreppur]]</f>
        <v>44677</v>
      </c>
    </row>
    <row r="29" spans="1:16">
      <c r="A29">
        <v>2004</v>
      </c>
      <c r="B29" s="14">
        <v>376400</v>
      </c>
      <c r="C29" s="14">
        <v>1724980</v>
      </c>
      <c r="D29" s="13"/>
      <c r="E29" s="14">
        <v>300900</v>
      </c>
      <c r="F29" s="14">
        <v>53099</v>
      </c>
      <c r="G29" s="14">
        <v>51872</v>
      </c>
      <c r="H29" s="14">
        <v>105942</v>
      </c>
      <c r="I29" s="14">
        <v>201366</v>
      </c>
      <c r="J29" s="14">
        <v>1231961</v>
      </c>
      <c r="L29">
        <v>2004</v>
      </c>
      <c r="M29" s="13">
        <f>Table2[[#This Row],[7300 Fjarðabyggð]]+Table2[[#This Row],[7613 Breiðdalshreppur]]</f>
        <v>1830922</v>
      </c>
      <c r="N29" s="13">
        <f>Table2[[#This Row],[7000 Seyðisfjörður]]+Table2[[#This Row],[7502 Vopnafjarðarhreppur]]+Table2[[#This Row],[7617 Djúpavogshreppur]]+Table2[[#This Row],[7620 Fljótsdalshérað]]+Table2[[#This Row],[7400 Múlaþing]]</f>
        <v>2110627</v>
      </c>
      <c r="O29" s="13">
        <f>Table2[[#This Row],[7502 Vopnafjarðarhreppur]]</f>
        <v>300900</v>
      </c>
      <c r="P29" s="13">
        <f>Table2[[#This Row],[7505 Fljótsdalshreppur]]</f>
        <v>53099</v>
      </c>
    </row>
    <row r="30" spans="1:16">
      <c r="A30">
        <v>2005</v>
      </c>
      <c r="B30" s="14">
        <v>415087</v>
      </c>
      <c r="C30" s="14">
        <v>2017435</v>
      </c>
      <c r="D30" s="13"/>
      <c r="E30" s="14">
        <v>315915</v>
      </c>
      <c r="F30" s="14">
        <v>80836</v>
      </c>
      <c r="G30" s="14">
        <v>55303</v>
      </c>
      <c r="H30" s="14">
        <v>110923</v>
      </c>
      <c r="I30" s="14">
        <v>234305</v>
      </c>
      <c r="J30" s="14">
        <v>1399327</v>
      </c>
      <c r="L30">
        <v>2005</v>
      </c>
      <c r="M30" s="13">
        <f>Table2[[#This Row],[7300 Fjarðabyggð]]+Table2[[#This Row],[7613 Breiðdalshreppur]]</f>
        <v>2128358</v>
      </c>
      <c r="N30" s="13">
        <f>Table2[[#This Row],[7000 Seyðisfjörður]]+Table2[[#This Row],[7502 Vopnafjarðarhreppur]]+Table2[[#This Row],[7617 Djúpavogshreppur]]+Table2[[#This Row],[7620 Fljótsdalshérað]]+Table2[[#This Row],[7400 Múlaþing]]</f>
        <v>2364634</v>
      </c>
      <c r="O30" s="13">
        <f>Table2[[#This Row],[7502 Vopnafjarðarhreppur]]</f>
        <v>315915</v>
      </c>
      <c r="P30" s="13">
        <f>Table2[[#This Row],[7505 Fljótsdalshreppur]]</f>
        <v>80836</v>
      </c>
    </row>
    <row r="31" spans="1:16">
      <c r="A31">
        <v>2006</v>
      </c>
      <c r="B31" s="14">
        <v>412324</v>
      </c>
      <c r="C31" s="14">
        <v>2292018</v>
      </c>
      <c r="D31" s="13"/>
      <c r="E31" s="14">
        <v>337040</v>
      </c>
      <c r="F31" s="14">
        <v>64168</v>
      </c>
      <c r="G31" s="14">
        <v>58816</v>
      </c>
      <c r="H31" s="14">
        <v>116696</v>
      </c>
      <c r="I31" s="14">
        <v>235235</v>
      </c>
      <c r="J31" s="14">
        <v>1662489</v>
      </c>
      <c r="L31">
        <v>2006</v>
      </c>
      <c r="M31" s="13">
        <f>Table2[[#This Row],[7300 Fjarðabyggð]]+Table2[[#This Row],[7613 Breiðdalshreppur]]</f>
        <v>2408714</v>
      </c>
      <c r="N31" s="13">
        <f>Table2[[#This Row],[7000 Seyðisfjörður]]+Table2[[#This Row],[7502 Vopnafjarðarhreppur]]+Table2[[#This Row],[7617 Djúpavogshreppur]]+Table2[[#This Row],[7620 Fljótsdalshérað]]+Table2[[#This Row],[7400 Múlaþing]]</f>
        <v>2647088</v>
      </c>
      <c r="O31" s="13">
        <f>Table2[[#This Row],[7502 Vopnafjarðarhreppur]]</f>
        <v>337040</v>
      </c>
      <c r="P31" s="13">
        <f>Table2[[#This Row],[7505 Fljótsdalshreppur]]</f>
        <v>64168</v>
      </c>
    </row>
    <row r="32" spans="1:16">
      <c r="A32">
        <v>2007</v>
      </c>
      <c r="B32" s="14">
        <v>460884</v>
      </c>
      <c r="C32" s="14">
        <v>2693697</v>
      </c>
      <c r="D32" s="13"/>
      <c r="E32" s="14">
        <v>342802</v>
      </c>
      <c r="F32" s="14">
        <v>77562</v>
      </c>
      <c r="G32" s="14">
        <v>71326</v>
      </c>
      <c r="H32" s="14">
        <v>117988</v>
      </c>
      <c r="I32" s="14">
        <v>211697</v>
      </c>
      <c r="J32" s="14">
        <v>1860500</v>
      </c>
      <c r="L32">
        <v>2007</v>
      </c>
      <c r="M32" s="13">
        <f>Table2[[#This Row],[7300 Fjarðabyggð]]+Table2[[#This Row],[7613 Breiðdalshreppur]]</f>
        <v>2811685</v>
      </c>
      <c r="N32" s="13">
        <f>Table2[[#This Row],[7000 Seyðisfjörður]]+Table2[[#This Row],[7502 Vopnafjarðarhreppur]]+Table2[[#This Row],[7617 Djúpavogshreppur]]+Table2[[#This Row],[7620 Fljótsdalshérað]]+Table2[[#This Row],[7400 Múlaþing]]</f>
        <v>2875883</v>
      </c>
      <c r="O32" s="13">
        <f>Table2[[#This Row],[7502 Vopnafjarðarhreppur]]</f>
        <v>342802</v>
      </c>
      <c r="P32" s="13">
        <f>Table2[[#This Row],[7505 Fljótsdalshreppur]]</f>
        <v>77562</v>
      </c>
    </row>
    <row r="33" spans="1:16">
      <c r="A33">
        <v>2008</v>
      </c>
      <c r="B33" s="14">
        <v>492107</v>
      </c>
      <c r="C33" s="14">
        <v>3002087</v>
      </c>
      <c r="D33" s="13"/>
      <c r="E33" s="14">
        <v>364220</v>
      </c>
      <c r="F33" s="14">
        <v>108796</v>
      </c>
      <c r="G33" s="14">
        <v>74613</v>
      </c>
      <c r="H33" s="14">
        <v>152757</v>
      </c>
      <c r="I33" s="14">
        <v>266050</v>
      </c>
      <c r="J33" s="14">
        <v>2105234</v>
      </c>
      <c r="L33">
        <v>2008</v>
      </c>
      <c r="M33" s="13">
        <f>Table2[[#This Row],[7300 Fjarðabyggð]]+Table2[[#This Row],[7613 Breiðdalshreppur]]</f>
        <v>3154844</v>
      </c>
      <c r="N33" s="13">
        <f>Table2[[#This Row],[7000 Seyðisfjörður]]+Table2[[#This Row],[7502 Vopnafjarðarhreppur]]+Table2[[#This Row],[7617 Djúpavogshreppur]]+Table2[[#This Row],[7620 Fljótsdalshérað]]+Table2[[#This Row],[7400 Múlaþing]]</f>
        <v>3227611</v>
      </c>
      <c r="O33" s="13">
        <f>Table2[[#This Row],[7502 Vopnafjarðarhreppur]]</f>
        <v>364220</v>
      </c>
      <c r="P33" s="13">
        <f>Table2[[#This Row],[7505 Fljótsdalshreppur]]</f>
        <v>108796</v>
      </c>
    </row>
    <row r="34" spans="1:16">
      <c r="A34">
        <v>2009</v>
      </c>
      <c r="B34" s="14">
        <v>525712</v>
      </c>
      <c r="C34" s="14">
        <v>3024959</v>
      </c>
      <c r="D34" s="13"/>
      <c r="E34" s="14">
        <v>373283</v>
      </c>
      <c r="F34" s="14">
        <v>110624</v>
      </c>
      <c r="G34" s="14">
        <v>87834</v>
      </c>
      <c r="H34" s="14">
        <v>173309</v>
      </c>
      <c r="I34" s="14">
        <v>260730</v>
      </c>
      <c r="J34" s="14">
        <v>2151078</v>
      </c>
      <c r="L34">
        <v>2009</v>
      </c>
      <c r="M34" s="13">
        <f>Table2[[#This Row],[7300 Fjarðabyggð]]+Table2[[#This Row],[7613 Breiðdalshreppur]]</f>
        <v>3198268</v>
      </c>
      <c r="N34" s="13">
        <f>Table2[[#This Row],[7000 Seyðisfjörður]]+Table2[[#This Row],[7502 Vopnafjarðarhreppur]]+Table2[[#This Row],[7617 Djúpavogshreppur]]+Table2[[#This Row],[7620 Fljótsdalshérað]]+Table2[[#This Row],[7400 Múlaþing]]</f>
        <v>3310803</v>
      </c>
      <c r="O34" s="13">
        <f>Table2[[#This Row],[7502 Vopnafjarðarhreppur]]</f>
        <v>373283</v>
      </c>
      <c r="P34" s="13">
        <f>Table2[[#This Row],[7505 Fljótsdalshreppur]]</f>
        <v>110624</v>
      </c>
    </row>
    <row r="35" spans="1:16">
      <c r="A35">
        <v>2010</v>
      </c>
      <c r="B35" s="14">
        <v>533497</v>
      </c>
      <c r="C35" s="14">
        <v>2970790</v>
      </c>
      <c r="D35" s="13"/>
      <c r="E35" s="14">
        <v>417850</v>
      </c>
      <c r="F35" s="14">
        <v>132141</v>
      </c>
      <c r="G35" s="14">
        <v>91173</v>
      </c>
      <c r="H35" s="14">
        <v>211277</v>
      </c>
      <c r="I35" s="14">
        <v>288507</v>
      </c>
      <c r="J35" s="14">
        <v>1965141</v>
      </c>
      <c r="L35">
        <v>2010</v>
      </c>
      <c r="M35" s="13">
        <f>Table2[[#This Row],[7300 Fjarðabyggð]]+Table2[[#This Row],[7613 Breiðdalshreppur]]</f>
        <v>3182067</v>
      </c>
      <c r="N35" s="13">
        <f>Table2[[#This Row],[7000 Seyðisfjörður]]+Table2[[#This Row],[7502 Vopnafjarðarhreppur]]+Table2[[#This Row],[7617 Djúpavogshreppur]]+Table2[[#This Row],[7620 Fljótsdalshérað]]+Table2[[#This Row],[7400 Múlaþing]]</f>
        <v>3204995</v>
      </c>
      <c r="O35" s="13">
        <f>Table2[[#This Row],[7502 Vopnafjarðarhreppur]]</f>
        <v>417850</v>
      </c>
      <c r="P35" s="13">
        <f>Table2[[#This Row],[7505 Fljótsdalshreppur]]</f>
        <v>132141</v>
      </c>
    </row>
    <row r="36" spans="1:16">
      <c r="A36">
        <v>2011</v>
      </c>
      <c r="B36" s="14">
        <v>529955</v>
      </c>
      <c r="C36" s="14">
        <v>3152005</v>
      </c>
      <c r="D36" s="13"/>
      <c r="E36" s="14">
        <v>461845</v>
      </c>
      <c r="F36" s="14">
        <v>149003</v>
      </c>
      <c r="G36" s="14">
        <v>90222.458612442017</v>
      </c>
      <c r="H36" s="14">
        <v>184386</v>
      </c>
      <c r="I36" s="14">
        <v>294895.4279460907</v>
      </c>
      <c r="J36" s="14">
        <v>2277621</v>
      </c>
      <c r="L36">
        <v>2011</v>
      </c>
      <c r="M36" s="13">
        <f>Table2[[#This Row],[7300 Fjarðabyggð]]+Table2[[#This Row],[7613 Breiðdalshreppur]]</f>
        <v>3336391</v>
      </c>
      <c r="N36" s="13">
        <f>Table2[[#This Row],[7000 Seyðisfjörður]]+Table2[[#This Row],[7502 Vopnafjarðarhreppur]]+Table2[[#This Row],[7617 Djúpavogshreppur]]+Table2[[#This Row],[7620 Fljótsdalshérað]]+Table2[[#This Row],[7400 Múlaþing]]</f>
        <v>3564316.4279460907</v>
      </c>
      <c r="O36" s="13">
        <f>Table2[[#This Row],[7502 Vopnafjarðarhreppur]]</f>
        <v>461845</v>
      </c>
      <c r="P36" s="13">
        <f>Table2[[#This Row],[7505 Fljótsdalshreppur]]</f>
        <v>149003</v>
      </c>
    </row>
    <row r="37" spans="1:16">
      <c r="A37">
        <v>2012</v>
      </c>
      <c r="B37" s="14">
        <v>495245</v>
      </c>
      <c r="C37" s="14">
        <v>3256483</v>
      </c>
      <c r="D37" s="13"/>
      <c r="E37" s="14">
        <v>476893</v>
      </c>
      <c r="F37" s="14">
        <v>158943</v>
      </c>
      <c r="G37" s="14">
        <v>92155</v>
      </c>
      <c r="H37" s="14">
        <v>156184</v>
      </c>
      <c r="I37" s="14">
        <v>329534</v>
      </c>
      <c r="J37" s="14">
        <v>2315634</v>
      </c>
      <c r="L37">
        <v>2012</v>
      </c>
      <c r="M37" s="13">
        <f>Table2[[#This Row],[7300 Fjarðabyggð]]+Table2[[#This Row],[7613 Breiðdalshreppur]]</f>
        <v>3412667</v>
      </c>
      <c r="N37" s="13">
        <f>Table2[[#This Row],[7000 Seyðisfjörður]]+Table2[[#This Row],[7502 Vopnafjarðarhreppur]]+Table2[[#This Row],[7617 Djúpavogshreppur]]+Table2[[#This Row],[7620 Fljótsdalshérað]]+Table2[[#This Row],[7400 Múlaþing]]</f>
        <v>3617306</v>
      </c>
      <c r="O37" s="13">
        <f>Table2[[#This Row],[7502 Vopnafjarðarhreppur]]</f>
        <v>476893</v>
      </c>
      <c r="P37" s="13">
        <f>Table2[[#This Row],[7505 Fljótsdalshreppur]]</f>
        <v>158943</v>
      </c>
    </row>
    <row r="38" spans="1:16">
      <c r="A38">
        <v>2013</v>
      </c>
      <c r="B38" s="14">
        <v>541790</v>
      </c>
      <c r="C38" s="14">
        <v>3404519</v>
      </c>
      <c r="D38" s="13"/>
      <c r="E38" s="14">
        <v>515815</v>
      </c>
      <c r="F38" s="14">
        <v>159848</v>
      </c>
      <c r="G38" s="14">
        <v>108539</v>
      </c>
      <c r="H38" s="14">
        <v>144397</v>
      </c>
      <c r="I38" s="14">
        <v>378466</v>
      </c>
      <c r="J38" s="14">
        <v>2548157</v>
      </c>
      <c r="L38">
        <v>2013</v>
      </c>
      <c r="M38" s="13">
        <f>Table2[[#This Row],[7300 Fjarðabyggð]]+Table2[[#This Row],[7613 Breiðdalshreppur]]</f>
        <v>3548916</v>
      </c>
      <c r="N38" s="13">
        <f>Table2[[#This Row],[7000 Seyðisfjörður]]+Table2[[#This Row],[7502 Vopnafjarðarhreppur]]+Table2[[#This Row],[7617 Djúpavogshreppur]]+Table2[[#This Row],[7620 Fljótsdalshérað]]+Table2[[#This Row],[7400 Múlaþing]]</f>
        <v>3984228</v>
      </c>
      <c r="O38" s="13">
        <f>Table2[[#This Row],[7502 Vopnafjarðarhreppur]]</f>
        <v>515815</v>
      </c>
      <c r="P38" s="13">
        <f>Table2[[#This Row],[7505 Fljótsdalshreppur]]</f>
        <v>159848</v>
      </c>
    </row>
    <row r="39" spans="1:16">
      <c r="A39">
        <v>2014</v>
      </c>
      <c r="B39" s="14">
        <v>550882</v>
      </c>
      <c r="C39" s="14">
        <v>3938477</v>
      </c>
      <c r="D39" s="13"/>
      <c r="E39" s="14">
        <v>585372</v>
      </c>
      <c r="F39" s="14">
        <v>145711</v>
      </c>
      <c r="G39" s="14">
        <v>108335</v>
      </c>
      <c r="H39" s="14">
        <v>154523</v>
      </c>
      <c r="I39" s="14">
        <v>426052</v>
      </c>
      <c r="J39" s="14">
        <v>2685382</v>
      </c>
      <c r="L39">
        <v>2014</v>
      </c>
      <c r="M39" s="13">
        <f>Table2[[#This Row],[7300 Fjarðabyggð]]+Table2[[#This Row],[7613 Breiðdalshreppur]]</f>
        <v>4093000</v>
      </c>
      <c r="N39" s="13">
        <f>Table2[[#This Row],[7000 Seyðisfjörður]]+Table2[[#This Row],[7502 Vopnafjarðarhreppur]]+Table2[[#This Row],[7617 Djúpavogshreppur]]+Table2[[#This Row],[7620 Fljótsdalshérað]]+Table2[[#This Row],[7400 Múlaþing]]</f>
        <v>4247688</v>
      </c>
      <c r="O39" s="13">
        <f>Table2[[#This Row],[7502 Vopnafjarðarhreppur]]</f>
        <v>585372</v>
      </c>
      <c r="P39" s="13">
        <f>Table2[[#This Row],[7505 Fljótsdalshreppur]]</f>
        <v>145711</v>
      </c>
    </row>
    <row r="40" spans="1:16">
      <c r="A40">
        <v>2015</v>
      </c>
      <c r="B40" s="14">
        <v>612523</v>
      </c>
      <c r="C40" s="14">
        <v>4133760</v>
      </c>
      <c r="D40" s="13"/>
      <c r="E40" s="14">
        <v>622741</v>
      </c>
      <c r="F40" s="14">
        <v>144045</v>
      </c>
      <c r="G40" s="14">
        <v>115653</v>
      </c>
      <c r="H40" s="14">
        <v>160495</v>
      </c>
      <c r="I40" s="14">
        <v>499477</v>
      </c>
      <c r="J40" s="14">
        <v>2986445</v>
      </c>
      <c r="L40">
        <v>2015</v>
      </c>
      <c r="M40" s="13">
        <f>Table2[[#This Row],[7300 Fjarðabyggð]]+Table2[[#This Row],[7613 Breiðdalshreppur]]</f>
        <v>4294255</v>
      </c>
      <c r="N40" s="13">
        <f>Table2[[#This Row],[7000 Seyðisfjörður]]+Table2[[#This Row],[7502 Vopnafjarðarhreppur]]+Table2[[#This Row],[7617 Djúpavogshreppur]]+Table2[[#This Row],[7620 Fljótsdalshérað]]+Table2[[#This Row],[7400 Múlaþing]]</f>
        <v>4721186</v>
      </c>
      <c r="O40" s="13">
        <f>Table2[[#This Row],[7502 Vopnafjarðarhreppur]]</f>
        <v>622741</v>
      </c>
      <c r="P40" s="13">
        <f>Table2[[#This Row],[7505 Fljótsdalshreppur]]</f>
        <v>144045</v>
      </c>
    </row>
    <row r="41" spans="1:16">
      <c r="A41">
        <v>2016</v>
      </c>
      <c r="B41" s="14">
        <v>657503</v>
      </c>
      <c r="C41" s="14">
        <v>4513999</v>
      </c>
      <c r="D41" s="13"/>
      <c r="E41" s="14">
        <v>652410</v>
      </c>
      <c r="F41" s="14">
        <v>154173</v>
      </c>
      <c r="G41" s="14">
        <v>122759</v>
      </c>
      <c r="H41" s="14">
        <v>165469</v>
      </c>
      <c r="I41" s="14">
        <v>504045</v>
      </c>
      <c r="J41" s="14">
        <v>3077832</v>
      </c>
      <c r="L41">
        <v>2016</v>
      </c>
      <c r="M41" s="13">
        <f>Table2[[#This Row],[7300 Fjarðabyggð]]+Table2[[#This Row],[7613 Breiðdalshreppur]]</f>
        <v>4679468</v>
      </c>
      <c r="N41" s="13">
        <f>Table2[[#This Row],[7000 Seyðisfjörður]]+Table2[[#This Row],[7502 Vopnafjarðarhreppur]]+Table2[[#This Row],[7617 Djúpavogshreppur]]+Table2[[#This Row],[7620 Fljótsdalshérað]]+Table2[[#This Row],[7400 Múlaþing]]</f>
        <v>4891790</v>
      </c>
      <c r="O41" s="13">
        <f>Table2[[#This Row],[7502 Vopnafjarðarhreppur]]</f>
        <v>652410</v>
      </c>
      <c r="P41" s="13">
        <f>Table2[[#This Row],[7505 Fljótsdalshreppur]]</f>
        <v>154173</v>
      </c>
    </row>
    <row r="42" spans="1:16">
      <c r="A42">
        <v>2017</v>
      </c>
      <c r="B42" s="14">
        <v>685182</v>
      </c>
      <c r="C42" s="14">
        <v>4766821</v>
      </c>
      <c r="D42" s="13"/>
      <c r="E42" s="14">
        <v>711231</v>
      </c>
      <c r="F42" s="14">
        <v>161633</v>
      </c>
      <c r="G42" s="14">
        <v>108462</v>
      </c>
      <c r="H42" s="14">
        <v>192946</v>
      </c>
      <c r="I42" s="14">
        <v>524496</v>
      </c>
      <c r="J42" s="14">
        <v>3453878</v>
      </c>
      <c r="L42">
        <v>2017</v>
      </c>
      <c r="M42" s="13">
        <f>Table2[[#This Row],[7300 Fjarðabyggð]]+Table2[[#This Row],[7613 Breiðdalshreppur]]</f>
        <v>4959767</v>
      </c>
      <c r="N42" s="13">
        <f>Table2[[#This Row],[7000 Seyðisfjörður]]+Table2[[#This Row],[7502 Vopnafjarðarhreppur]]+Table2[[#This Row],[7617 Djúpavogshreppur]]+Table2[[#This Row],[7620 Fljótsdalshérað]]+Table2[[#This Row],[7400 Múlaþing]]</f>
        <v>5374787</v>
      </c>
      <c r="O42" s="13">
        <f>Table2[[#This Row],[7502 Vopnafjarðarhreppur]]</f>
        <v>711231</v>
      </c>
      <c r="P42" s="13">
        <f>Table2[[#This Row],[7505 Fljótsdalshreppur]]</f>
        <v>161633</v>
      </c>
    </row>
    <row r="43" spans="1:16">
      <c r="A43">
        <v>2018</v>
      </c>
      <c r="B43" s="14">
        <v>796573</v>
      </c>
      <c r="C43" s="14">
        <v>5445687</v>
      </c>
      <c r="D43" s="13"/>
      <c r="E43" s="14">
        <v>897057</v>
      </c>
      <c r="F43" s="14">
        <v>159409</v>
      </c>
      <c r="G43" s="14">
        <v>114944</v>
      </c>
      <c r="H43" s="13"/>
      <c r="I43" s="14">
        <v>573439</v>
      </c>
      <c r="J43" s="14">
        <v>3554477</v>
      </c>
      <c r="L43">
        <v>2018</v>
      </c>
      <c r="M43" s="13">
        <f>Table2[[#This Row],[7300 Fjarðabyggð]]+Table2[[#This Row],[7613 Breiðdalshreppur]]</f>
        <v>5445687</v>
      </c>
      <c r="N43" s="13">
        <f>Table2[[#This Row],[7000 Seyðisfjörður]]+Table2[[#This Row],[7502 Vopnafjarðarhreppur]]+Table2[[#This Row],[7617 Djúpavogshreppur]]+Table2[[#This Row],[7620 Fljótsdalshérað]]+Table2[[#This Row],[7400 Múlaþing]]</f>
        <v>5821546</v>
      </c>
      <c r="O43" s="13">
        <f>Table2[[#This Row],[7502 Vopnafjarðarhreppur]]</f>
        <v>897057</v>
      </c>
      <c r="P43" s="13">
        <f>Table2[[#This Row],[7505 Fljótsdalshreppur]]</f>
        <v>159409</v>
      </c>
    </row>
    <row r="44" spans="1:16">
      <c r="A44">
        <v>2019</v>
      </c>
      <c r="B44" s="14">
        <v>851632</v>
      </c>
      <c r="C44" s="14">
        <v>5840749</v>
      </c>
      <c r="D44" s="13"/>
      <c r="E44" s="14">
        <v>868854</v>
      </c>
      <c r="F44" s="14">
        <v>275835</v>
      </c>
      <c r="G44" s="14">
        <v>134073</v>
      </c>
      <c r="H44" s="13"/>
      <c r="I44" s="14">
        <v>638874</v>
      </c>
      <c r="J44" s="14">
        <v>3887931</v>
      </c>
      <c r="L44">
        <v>2019</v>
      </c>
      <c r="M44" s="13">
        <f>Table2[[#This Row],[7300 Fjarðabyggð]]+Table2[[#This Row],[7613 Breiðdalshreppur]]</f>
        <v>5840749</v>
      </c>
      <c r="N44" s="13">
        <f>Table2[[#This Row],[7000 Seyðisfjörður]]+Table2[[#This Row],[7502 Vopnafjarðarhreppur]]+Table2[[#This Row],[7617 Djúpavogshreppur]]+Table2[[#This Row],[7620 Fljótsdalshérað]]+Table2[[#This Row],[7400 Múlaþing]]</f>
        <v>6247291</v>
      </c>
      <c r="O44" s="13">
        <f>Table2[[#This Row],[7502 Vopnafjarðarhreppur]]</f>
        <v>868854</v>
      </c>
      <c r="P44" s="13">
        <f>Table2[[#This Row],[7505 Fljótsdalshreppur]]</f>
        <v>275835</v>
      </c>
    </row>
    <row r="45" spans="1:16">
      <c r="A45">
        <v>2020</v>
      </c>
      <c r="B45" s="13"/>
      <c r="C45" s="14">
        <v>6226932</v>
      </c>
      <c r="D45" s="14">
        <v>6151052</v>
      </c>
      <c r="E45" s="14">
        <v>1015869</v>
      </c>
      <c r="F45" s="14">
        <v>264095</v>
      </c>
      <c r="G45" s="13"/>
      <c r="H45" s="13"/>
      <c r="I45" s="13"/>
      <c r="J45" s="13"/>
      <c r="L45">
        <v>2020</v>
      </c>
      <c r="M45" s="13">
        <f>Table2[[#This Row],[7300 Fjarðabyggð]]+Table2[[#This Row],[7613 Breiðdalshreppur]]</f>
        <v>6226932</v>
      </c>
      <c r="N45" s="13">
        <f>Table2[[#This Row],[7000 Seyðisfjörður]]+Table2[[#This Row],[7502 Vopnafjarðarhreppur]]+Table2[[#This Row],[7617 Djúpavogshreppur]]+Table2[[#This Row],[7620 Fljótsdalshérað]]+Table2[[#This Row],[7400 Múlaþing]]</f>
        <v>7166921</v>
      </c>
      <c r="O45" s="13">
        <f>Table2[[#This Row],[7502 Vopnafjarðarhreppur]]</f>
        <v>1015869</v>
      </c>
      <c r="P45" s="13">
        <f>Table2[[#This Row],[7505 Fljótsdalshreppur]]</f>
        <v>264095</v>
      </c>
    </row>
    <row r="46" spans="1:16">
      <c r="A46" s="37">
        <v>2021</v>
      </c>
      <c r="B46" s="38"/>
      <c r="C46" s="38">
        <v>6784675</v>
      </c>
      <c r="D46" s="39">
        <v>6697075</v>
      </c>
      <c r="E46" s="38">
        <v>995621</v>
      </c>
      <c r="F46" s="38">
        <v>289228</v>
      </c>
      <c r="G46" s="38"/>
      <c r="H46" s="39"/>
      <c r="I46" s="38"/>
      <c r="J46" s="38"/>
      <c r="L46">
        <v>2021</v>
      </c>
      <c r="M46" s="13">
        <f>Table2[[#This Row],[7300 Fjarðabyggð]]+Table2[[#This Row],[7613 Breiðdalshreppur]]</f>
        <v>6784675</v>
      </c>
      <c r="N46" s="13">
        <f>Table2[[#This Row],[7000 Seyðisfjörður]]+Table2[[#This Row],[7502 Vopnafjarðarhreppur]]+Table2[[#This Row],[7617 Djúpavogshreppur]]+Table2[[#This Row],[7620 Fljótsdalshérað]]+Table2[[#This Row],[7400 Múlaþing]]</f>
        <v>7692696</v>
      </c>
      <c r="O46" s="13">
        <f>Table2[[#This Row],[7502 Vopnafjarðarhreppur]]</f>
        <v>995621</v>
      </c>
      <c r="P46" s="13">
        <f>Table2[[#This Row],[7505 Fljótsdalshreppur]]</f>
        <v>289228</v>
      </c>
    </row>
    <row r="49" spans="1:16">
      <c r="A49" t="s">
        <v>20</v>
      </c>
      <c r="B49" t="s">
        <v>33</v>
      </c>
      <c r="C49" t="s">
        <v>5</v>
      </c>
      <c r="D49" t="s">
        <v>6</v>
      </c>
      <c r="E49" t="s">
        <v>7</v>
      </c>
      <c r="F49" t="s">
        <v>8</v>
      </c>
      <c r="G49" t="s">
        <v>28</v>
      </c>
      <c r="H49" t="s">
        <v>29</v>
      </c>
      <c r="I49" t="s">
        <v>30</v>
      </c>
      <c r="J49" t="s">
        <v>31</v>
      </c>
      <c r="L49" t="s">
        <v>11</v>
      </c>
      <c r="M49" t="s">
        <v>5</v>
      </c>
      <c r="N49" t="s">
        <v>6</v>
      </c>
      <c r="O49" t="s">
        <v>7</v>
      </c>
      <c r="P49" t="s">
        <v>8</v>
      </c>
    </row>
    <row r="50" spans="1:16">
      <c r="A50">
        <v>2002</v>
      </c>
      <c r="B50" s="13">
        <v>11234</v>
      </c>
      <c r="C50" s="13">
        <v>70034</v>
      </c>
      <c r="D50" s="13"/>
      <c r="E50" s="13">
        <v>12537</v>
      </c>
      <c r="F50" s="13">
        <v>1981</v>
      </c>
      <c r="G50" s="13">
        <v>3224</v>
      </c>
      <c r="H50" s="13">
        <v>4914</v>
      </c>
      <c r="I50" s="13">
        <v>10438</v>
      </c>
      <c r="J50" s="13">
        <v>39503</v>
      </c>
      <c r="L50">
        <v>2002</v>
      </c>
      <c r="M50" s="13">
        <f>Table3[[#This Row],[7300 Fjarðabyggð]]+Table3[[#This Row],[7613 Breiðdalshreppur]]</f>
        <v>74948</v>
      </c>
      <c r="N50" s="13">
        <f>Table3[[#This Row],[7000 Seyðisfjörður]]+Table3[[#This Row],[7509 Borgarfjarðarhreppur]]+Table3[[#This Row],[7620 Fljótsdalshérað]]+Table3[[#This Row],[7617 Djúpavogshreppur]]+Table3[[#This Row],[7400 Múlaþing]]</f>
        <v>64399</v>
      </c>
      <c r="O50" s="13">
        <f>Table3[[#This Row],[7502 Vopnafjarðarhreppur]]</f>
        <v>12537</v>
      </c>
      <c r="P50" s="13">
        <f>Table3[[#This Row],[7505 Fljótsdalshreppur]]</f>
        <v>1981</v>
      </c>
    </row>
    <row r="51" spans="1:16">
      <c r="A51">
        <v>2003</v>
      </c>
      <c r="B51" s="13">
        <v>11435</v>
      </c>
      <c r="C51" s="13">
        <v>67588</v>
      </c>
      <c r="D51" s="13"/>
      <c r="E51" s="13">
        <v>12819</v>
      </c>
      <c r="F51" s="13">
        <v>1980</v>
      </c>
      <c r="G51" s="13">
        <v>3605</v>
      </c>
      <c r="H51" s="13">
        <v>4937</v>
      </c>
      <c r="I51" s="13">
        <v>12461</v>
      </c>
      <c r="J51" s="13">
        <v>41581</v>
      </c>
      <c r="L51">
        <v>2003</v>
      </c>
      <c r="M51" s="13">
        <f>Table3[[#This Row],[7300 Fjarðabyggð]]+Table3[[#This Row],[7613 Breiðdalshreppur]]</f>
        <v>72525</v>
      </c>
      <c r="N51" s="13">
        <f>Table3[[#This Row],[7000 Seyðisfjörður]]+Table3[[#This Row],[7509 Borgarfjarðarhreppur]]+Table3[[#This Row],[7620 Fljótsdalshérað]]+Table3[[#This Row],[7617 Djúpavogshreppur]]+Table3[[#This Row],[7400 Múlaþing]]</f>
        <v>69082</v>
      </c>
      <c r="O51" s="13">
        <f>Table3[[#This Row],[7502 Vopnafjarðarhreppur]]</f>
        <v>12819</v>
      </c>
      <c r="P51" s="13">
        <f>Table3[[#This Row],[7505 Fljótsdalshreppur]]</f>
        <v>1980</v>
      </c>
    </row>
    <row r="52" spans="1:16">
      <c r="A52">
        <v>2004</v>
      </c>
      <c r="B52" s="13">
        <v>12540</v>
      </c>
      <c r="C52" s="13">
        <v>72440</v>
      </c>
      <c r="D52" s="13"/>
      <c r="E52" s="13">
        <v>13010</v>
      </c>
      <c r="F52" s="13">
        <v>3636</v>
      </c>
      <c r="G52" s="13">
        <v>4016</v>
      </c>
      <c r="H52" s="13">
        <v>4942</v>
      </c>
      <c r="I52" s="13">
        <v>12496</v>
      </c>
      <c r="J52" s="13">
        <v>44776</v>
      </c>
      <c r="L52">
        <v>2004</v>
      </c>
      <c r="M52" s="13">
        <f>Table3[[#This Row],[7300 Fjarðabyggð]]+Table3[[#This Row],[7613 Breiðdalshreppur]]</f>
        <v>77382</v>
      </c>
      <c r="N52" s="13">
        <f>Table3[[#This Row],[7000 Seyðisfjörður]]+Table3[[#This Row],[7509 Borgarfjarðarhreppur]]+Table3[[#This Row],[7620 Fljótsdalshérað]]+Table3[[#This Row],[7617 Djúpavogshreppur]]+Table3[[#This Row],[7400 Múlaþing]]</f>
        <v>73828</v>
      </c>
      <c r="O52" s="13">
        <f>Table3[[#This Row],[7502 Vopnafjarðarhreppur]]</f>
        <v>13010</v>
      </c>
      <c r="P52" s="13">
        <f>Table3[[#This Row],[7505 Fljótsdalshreppur]]</f>
        <v>3636</v>
      </c>
    </row>
    <row r="53" spans="1:16">
      <c r="A53">
        <v>2005</v>
      </c>
      <c r="B53" s="13">
        <v>13382</v>
      </c>
      <c r="C53" s="13">
        <v>82116</v>
      </c>
      <c r="D53" s="13"/>
      <c r="E53" s="13">
        <v>14066</v>
      </c>
      <c r="F53" s="13">
        <v>3732</v>
      </c>
      <c r="G53" s="13">
        <v>3740</v>
      </c>
      <c r="H53" s="13">
        <v>4942</v>
      </c>
      <c r="I53" s="13">
        <v>14126</v>
      </c>
      <c r="J53" s="13">
        <v>56588</v>
      </c>
      <c r="L53">
        <v>2005</v>
      </c>
      <c r="M53" s="13">
        <f>Table3[[#This Row],[7300 Fjarðabyggð]]+Table3[[#This Row],[7613 Breiðdalshreppur]]</f>
        <v>87058</v>
      </c>
      <c r="N53" s="13">
        <f>Table3[[#This Row],[7000 Seyðisfjörður]]+Table3[[#This Row],[7509 Borgarfjarðarhreppur]]+Table3[[#This Row],[7620 Fljótsdalshérað]]+Table3[[#This Row],[7617 Djúpavogshreppur]]+Table3[[#This Row],[7400 Múlaþing]]</f>
        <v>87836</v>
      </c>
      <c r="O53" s="13">
        <f>Table3[[#This Row],[7502 Vopnafjarðarhreppur]]</f>
        <v>14066</v>
      </c>
      <c r="P53" s="13">
        <f>Table3[[#This Row],[7505 Fljótsdalshreppur]]</f>
        <v>3732</v>
      </c>
    </row>
    <row r="54" spans="1:16">
      <c r="A54">
        <v>2006</v>
      </c>
      <c r="B54" s="13">
        <v>14561</v>
      </c>
      <c r="C54" s="13">
        <v>107825</v>
      </c>
      <c r="D54" s="13"/>
      <c r="E54" s="13">
        <v>16049</v>
      </c>
      <c r="F54" s="13">
        <v>3732</v>
      </c>
      <c r="G54" s="13">
        <v>3307</v>
      </c>
      <c r="H54" s="13">
        <v>4912</v>
      </c>
      <c r="I54" s="13">
        <v>15673</v>
      </c>
      <c r="J54" s="13">
        <v>71321</v>
      </c>
      <c r="L54">
        <v>2006</v>
      </c>
      <c r="M54" s="13">
        <f>Table3[[#This Row],[7300 Fjarðabyggð]]+Table3[[#This Row],[7613 Breiðdalshreppur]]</f>
        <v>112737</v>
      </c>
      <c r="N54" s="13">
        <f>Table3[[#This Row],[7000 Seyðisfjörður]]+Table3[[#This Row],[7509 Borgarfjarðarhreppur]]+Table3[[#This Row],[7620 Fljótsdalshérað]]+Table3[[#This Row],[7617 Djúpavogshreppur]]+Table3[[#This Row],[7400 Múlaþing]]</f>
        <v>104862</v>
      </c>
      <c r="O54" s="13">
        <f>Table3[[#This Row],[7502 Vopnafjarðarhreppur]]</f>
        <v>16049</v>
      </c>
      <c r="P54" s="13">
        <f>Table3[[#This Row],[7505 Fljótsdalshreppur]]</f>
        <v>3732</v>
      </c>
    </row>
    <row r="55" spans="1:16">
      <c r="A55">
        <v>2007</v>
      </c>
      <c r="B55" s="13">
        <v>15944</v>
      </c>
      <c r="C55" s="13">
        <v>127899</v>
      </c>
      <c r="D55" s="13"/>
      <c r="E55" s="13">
        <v>17237</v>
      </c>
      <c r="F55" s="13">
        <v>3923</v>
      </c>
      <c r="G55" s="13">
        <v>3480</v>
      </c>
      <c r="H55" s="13">
        <v>4881</v>
      </c>
      <c r="I55" s="13">
        <v>15947</v>
      </c>
      <c r="J55" s="13">
        <v>75747</v>
      </c>
      <c r="L55">
        <v>2007</v>
      </c>
      <c r="M55" s="13">
        <f>Table3[[#This Row],[7300 Fjarðabyggð]]+Table3[[#This Row],[7613 Breiðdalshreppur]]</f>
        <v>132780</v>
      </c>
      <c r="N55" s="13">
        <f>Table3[[#This Row],[7000 Seyðisfjörður]]+Table3[[#This Row],[7509 Borgarfjarðarhreppur]]+Table3[[#This Row],[7620 Fljótsdalshérað]]+Table3[[#This Row],[7617 Djúpavogshreppur]]+Table3[[#This Row],[7400 Múlaþing]]</f>
        <v>111118</v>
      </c>
      <c r="O55" s="13">
        <f>Table3[[#This Row],[7502 Vopnafjarðarhreppur]]</f>
        <v>17237</v>
      </c>
      <c r="P55" s="13">
        <f>Table3[[#This Row],[7505 Fljótsdalshreppur]]</f>
        <v>3923</v>
      </c>
    </row>
    <row r="56" spans="1:16">
      <c r="A56">
        <v>2008</v>
      </c>
      <c r="B56" s="13">
        <v>18775</v>
      </c>
      <c r="C56" s="13">
        <v>145939</v>
      </c>
      <c r="D56" s="13"/>
      <c r="E56" s="13">
        <v>21350</v>
      </c>
      <c r="F56" s="13">
        <v>9975</v>
      </c>
      <c r="G56" s="13">
        <v>4009</v>
      </c>
      <c r="H56" s="13">
        <v>5010</v>
      </c>
      <c r="I56" s="13">
        <v>16124</v>
      </c>
      <c r="J56" s="13">
        <v>79591</v>
      </c>
      <c r="L56">
        <v>2008</v>
      </c>
      <c r="M56" s="13">
        <f>Table3[[#This Row],[7300 Fjarðabyggð]]+Table3[[#This Row],[7613 Breiðdalshreppur]]</f>
        <v>150949</v>
      </c>
      <c r="N56" s="13">
        <f>Table3[[#This Row],[7000 Seyðisfjörður]]+Table3[[#This Row],[7509 Borgarfjarðarhreppur]]+Table3[[#This Row],[7620 Fljótsdalshérað]]+Table3[[#This Row],[7617 Djúpavogshreppur]]+Table3[[#This Row],[7400 Múlaþing]]</f>
        <v>118499</v>
      </c>
      <c r="O56" s="13">
        <f>Table3[[#This Row],[7502 Vopnafjarðarhreppur]]</f>
        <v>21350</v>
      </c>
      <c r="P56" s="13">
        <f>Table3[[#This Row],[7505 Fljótsdalshreppur]]</f>
        <v>9975</v>
      </c>
    </row>
    <row r="57" spans="1:16">
      <c r="A57">
        <v>2009</v>
      </c>
      <c r="B57" s="13">
        <v>18172</v>
      </c>
      <c r="C57" s="13">
        <v>159385</v>
      </c>
      <c r="D57" s="13"/>
      <c r="E57" s="13">
        <v>24178</v>
      </c>
      <c r="F57" s="13">
        <v>0</v>
      </c>
      <c r="G57" s="13">
        <v>5176</v>
      </c>
      <c r="H57" s="13">
        <v>5326</v>
      </c>
      <c r="I57" s="13">
        <v>16431</v>
      </c>
      <c r="J57" s="13">
        <v>107469</v>
      </c>
      <c r="L57">
        <v>2009</v>
      </c>
      <c r="M57" s="13">
        <f>Table3[[#This Row],[7300 Fjarðabyggð]]+Table3[[#This Row],[7613 Breiðdalshreppur]]</f>
        <v>164711</v>
      </c>
      <c r="N57" s="13">
        <f>Table3[[#This Row],[7000 Seyðisfjörður]]+Table3[[#This Row],[7509 Borgarfjarðarhreppur]]+Table3[[#This Row],[7620 Fljótsdalshérað]]+Table3[[#This Row],[7617 Djúpavogshreppur]]+Table3[[#This Row],[7400 Múlaþing]]</f>
        <v>147248</v>
      </c>
      <c r="O57" s="13">
        <f>Table3[[#This Row],[7502 Vopnafjarðarhreppur]]</f>
        <v>24178</v>
      </c>
      <c r="P57" s="13">
        <f>Table3[[#This Row],[7505 Fljótsdalshreppur]]</f>
        <v>0</v>
      </c>
    </row>
    <row r="58" spans="1:16">
      <c r="A58">
        <v>2010</v>
      </c>
      <c r="B58" s="13">
        <v>16290</v>
      </c>
      <c r="C58" s="13">
        <v>211957</v>
      </c>
      <c r="D58" s="13"/>
      <c r="E58" s="13">
        <v>26023</v>
      </c>
      <c r="F58" s="13">
        <v>10906</v>
      </c>
      <c r="G58" s="13">
        <v>5346</v>
      </c>
      <c r="H58" s="13">
        <v>5818</v>
      </c>
      <c r="I58" s="13">
        <v>16070</v>
      </c>
      <c r="J58" s="13">
        <v>153378</v>
      </c>
      <c r="L58">
        <v>2010</v>
      </c>
      <c r="M58" s="13">
        <f>Table3[[#This Row],[7300 Fjarðabyggð]]+Table3[[#This Row],[7613 Breiðdalshreppur]]</f>
        <v>217775</v>
      </c>
      <c r="N58" s="13">
        <f>Table3[[#This Row],[7000 Seyðisfjörður]]+Table3[[#This Row],[7509 Borgarfjarðarhreppur]]+Table3[[#This Row],[7620 Fljótsdalshérað]]+Table3[[#This Row],[7617 Djúpavogshreppur]]+Table3[[#This Row],[7400 Múlaþing]]</f>
        <v>191084</v>
      </c>
      <c r="O58" s="13">
        <f>Table3[[#This Row],[7502 Vopnafjarðarhreppur]]</f>
        <v>26023</v>
      </c>
      <c r="P58" s="13">
        <f>Table3[[#This Row],[7505 Fljótsdalshreppur]]</f>
        <v>10906</v>
      </c>
    </row>
    <row r="59" spans="1:16">
      <c r="A59">
        <v>2011</v>
      </c>
      <c r="B59" s="13">
        <v>17364</v>
      </c>
      <c r="C59" s="13">
        <v>213027</v>
      </c>
      <c r="D59" s="13"/>
      <c r="E59" s="13">
        <v>26056</v>
      </c>
      <c r="F59" s="13">
        <v>21300</v>
      </c>
      <c r="G59" s="13">
        <v>4462.7821044921875</v>
      </c>
      <c r="H59" s="13">
        <v>5921</v>
      </c>
      <c r="I59" s="13">
        <v>15147</v>
      </c>
      <c r="J59" s="13">
        <v>166663</v>
      </c>
      <c r="L59">
        <v>2011</v>
      </c>
      <c r="M59" s="13">
        <f>Table3[[#This Row],[7300 Fjarðabyggð]]+Table3[[#This Row],[7613 Breiðdalshreppur]]</f>
        <v>218948</v>
      </c>
      <c r="N59" s="13">
        <f>Table3[[#This Row],[7000 Seyðisfjörður]]+Table3[[#This Row],[7509 Borgarfjarðarhreppur]]+Table3[[#This Row],[7620 Fljótsdalshérað]]+Table3[[#This Row],[7617 Djúpavogshreppur]]+Table3[[#This Row],[7400 Múlaþing]]</f>
        <v>203636.78210449219</v>
      </c>
      <c r="O59" s="13">
        <f>Table3[[#This Row],[7502 Vopnafjarðarhreppur]]</f>
        <v>26056</v>
      </c>
      <c r="P59" s="13">
        <f>Table3[[#This Row],[7505 Fljótsdalshreppur]]</f>
        <v>21300</v>
      </c>
    </row>
    <row r="60" spans="1:16">
      <c r="A60">
        <v>2012</v>
      </c>
      <c r="B60" s="13">
        <v>17526</v>
      </c>
      <c r="C60" s="13">
        <v>215261</v>
      </c>
      <c r="D60" s="13"/>
      <c r="E60" s="13">
        <v>26796</v>
      </c>
      <c r="F60" s="13">
        <v>27835</v>
      </c>
      <c r="G60" s="13">
        <v>4193</v>
      </c>
      <c r="H60" s="13">
        <v>5965</v>
      </c>
      <c r="I60" s="13">
        <v>14566</v>
      </c>
      <c r="J60" s="13">
        <v>170280</v>
      </c>
      <c r="L60">
        <v>2012</v>
      </c>
      <c r="M60" s="13">
        <f>Table3[[#This Row],[7300 Fjarðabyggð]]+Table3[[#This Row],[7613 Breiðdalshreppur]]</f>
        <v>221226</v>
      </c>
      <c r="N60" s="13">
        <f>Table3[[#This Row],[7000 Seyðisfjörður]]+Table3[[#This Row],[7509 Borgarfjarðarhreppur]]+Table3[[#This Row],[7620 Fljótsdalshérað]]+Table3[[#This Row],[7617 Djúpavogshreppur]]+Table3[[#This Row],[7400 Múlaþing]]</f>
        <v>206565</v>
      </c>
      <c r="O60" s="13">
        <f>Table3[[#This Row],[7502 Vopnafjarðarhreppur]]</f>
        <v>26796</v>
      </c>
      <c r="P60" s="13">
        <f>Table3[[#This Row],[7505 Fljótsdalshreppur]]</f>
        <v>27835</v>
      </c>
    </row>
    <row r="61" spans="1:16">
      <c r="A61">
        <v>2013</v>
      </c>
      <c r="B61" s="13">
        <v>18570</v>
      </c>
      <c r="C61" s="13">
        <v>217125</v>
      </c>
      <c r="D61" s="13"/>
      <c r="E61" s="13">
        <v>29663</v>
      </c>
      <c r="F61" s="13">
        <v>27835</v>
      </c>
      <c r="G61" s="13">
        <v>4336</v>
      </c>
      <c r="H61" s="13">
        <v>6200</v>
      </c>
      <c r="I61" s="13">
        <v>13922</v>
      </c>
      <c r="J61" s="13">
        <v>172371</v>
      </c>
      <c r="L61">
        <v>2013</v>
      </c>
      <c r="M61" s="13">
        <f>Table3[[#This Row],[7300 Fjarðabyggð]]+Table3[[#This Row],[7613 Breiðdalshreppur]]</f>
        <v>223325</v>
      </c>
      <c r="N61" s="13">
        <f>Table3[[#This Row],[7000 Seyðisfjörður]]+Table3[[#This Row],[7509 Borgarfjarðarhreppur]]+Table3[[#This Row],[7620 Fljótsdalshérað]]+Table3[[#This Row],[7617 Djúpavogshreppur]]+Table3[[#This Row],[7400 Múlaþing]]</f>
        <v>209199</v>
      </c>
      <c r="O61" s="13">
        <f>Table3[[#This Row],[7502 Vopnafjarðarhreppur]]</f>
        <v>29663</v>
      </c>
      <c r="P61" s="13">
        <f>Table3[[#This Row],[7505 Fljótsdalshreppur]]</f>
        <v>27835</v>
      </c>
    </row>
    <row r="62" spans="1:16">
      <c r="A62">
        <v>2014</v>
      </c>
      <c r="B62" s="13">
        <v>17120</v>
      </c>
      <c r="C62" s="13">
        <v>213046</v>
      </c>
      <c r="D62" s="13"/>
      <c r="E62" s="13">
        <v>33119</v>
      </c>
      <c r="F62" s="13">
        <v>28716</v>
      </c>
      <c r="G62" s="13">
        <v>4478</v>
      </c>
      <c r="H62" s="13">
        <v>6752</v>
      </c>
      <c r="I62" s="13">
        <v>14482</v>
      </c>
      <c r="J62" s="13">
        <v>180755</v>
      </c>
      <c r="L62">
        <v>2014</v>
      </c>
      <c r="M62" s="13">
        <f>Table3[[#This Row],[7300 Fjarðabyggð]]+Table3[[#This Row],[7613 Breiðdalshreppur]]</f>
        <v>219798</v>
      </c>
      <c r="N62" s="13">
        <f>Table3[[#This Row],[7000 Seyðisfjörður]]+Table3[[#This Row],[7509 Borgarfjarðarhreppur]]+Table3[[#This Row],[7620 Fljótsdalshérað]]+Table3[[#This Row],[7617 Djúpavogshreppur]]+Table3[[#This Row],[7400 Múlaþing]]</f>
        <v>216835</v>
      </c>
      <c r="O62" s="13">
        <f>Table3[[#This Row],[7502 Vopnafjarðarhreppur]]</f>
        <v>33119</v>
      </c>
      <c r="P62" s="13">
        <f>Table3[[#This Row],[7505 Fljótsdalshreppur]]</f>
        <v>28716</v>
      </c>
    </row>
    <row r="63" spans="1:16">
      <c r="A63">
        <v>2015</v>
      </c>
      <c r="B63" s="13">
        <v>16607</v>
      </c>
      <c r="C63" s="13">
        <v>213818</v>
      </c>
      <c r="D63" s="13"/>
      <c r="E63" s="13">
        <v>34441</v>
      </c>
      <c r="F63" s="13">
        <v>29317</v>
      </c>
      <c r="G63" s="13">
        <v>4416</v>
      </c>
      <c r="H63" s="13">
        <v>6282</v>
      </c>
      <c r="I63" s="13">
        <v>14678</v>
      </c>
      <c r="J63" s="13">
        <v>173909</v>
      </c>
      <c r="L63">
        <v>2015</v>
      </c>
      <c r="M63" s="13">
        <f>Table3[[#This Row],[7300 Fjarðabyggð]]+Table3[[#This Row],[7613 Breiðdalshreppur]]</f>
        <v>220100</v>
      </c>
      <c r="N63" s="13">
        <f>Table3[[#This Row],[7000 Seyðisfjörður]]+Table3[[#This Row],[7509 Borgarfjarðarhreppur]]+Table3[[#This Row],[7620 Fljótsdalshérað]]+Table3[[#This Row],[7617 Djúpavogshreppur]]+Table3[[#This Row],[7400 Múlaþing]]</f>
        <v>209610</v>
      </c>
      <c r="O63" s="13">
        <f>Table3[[#This Row],[7502 Vopnafjarðarhreppur]]</f>
        <v>34441</v>
      </c>
      <c r="P63" s="13">
        <f>Table3[[#This Row],[7505 Fljótsdalshreppur]]</f>
        <v>29317</v>
      </c>
    </row>
    <row r="64" spans="1:16">
      <c r="A64">
        <v>2016</v>
      </c>
      <c r="B64" s="13">
        <v>19010</v>
      </c>
      <c r="C64" s="13">
        <v>218163</v>
      </c>
      <c r="D64" s="13"/>
      <c r="E64" s="13">
        <v>36831</v>
      </c>
      <c r="F64" s="13">
        <v>28200</v>
      </c>
      <c r="G64" s="13">
        <v>4978</v>
      </c>
      <c r="H64" s="13">
        <v>5987</v>
      </c>
      <c r="I64" s="13">
        <v>15026</v>
      </c>
      <c r="J64" s="13">
        <v>172644</v>
      </c>
      <c r="L64">
        <v>2016</v>
      </c>
      <c r="M64" s="13">
        <f>Table3[[#This Row],[7300 Fjarðabyggð]]+Table3[[#This Row],[7613 Breiðdalshreppur]]</f>
        <v>224150</v>
      </c>
      <c r="N64" s="13">
        <f>Table3[[#This Row],[7000 Seyðisfjörður]]+Table3[[#This Row],[7509 Borgarfjarðarhreppur]]+Table3[[#This Row],[7620 Fljótsdalshérað]]+Table3[[#This Row],[7617 Djúpavogshreppur]]+Table3[[#This Row],[7400 Múlaþing]]</f>
        <v>211658</v>
      </c>
      <c r="O64" s="13">
        <f>Table3[[#This Row],[7502 Vopnafjarðarhreppur]]</f>
        <v>36831</v>
      </c>
      <c r="P64" s="13">
        <f>Table3[[#This Row],[7505 Fljótsdalshreppur]]</f>
        <v>28200</v>
      </c>
    </row>
    <row r="65" spans="1:16">
      <c r="A65">
        <v>2017</v>
      </c>
      <c r="B65" s="13">
        <v>16056</v>
      </c>
      <c r="C65" s="13">
        <v>238919</v>
      </c>
      <c r="D65" s="13"/>
      <c r="E65" s="13">
        <v>36001</v>
      </c>
      <c r="F65" s="13">
        <v>28538</v>
      </c>
      <c r="G65" s="13">
        <v>5112</v>
      </c>
      <c r="H65" s="13">
        <v>6000</v>
      </c>
      <c r="I65" s="13">
        <v>15224</v>
      </c>
      <c r="J65" s="13">
        <v>175547</v>
      </c>
      <c r="L65">
        <v>2017</v>
      </c>
      <c r="M65" s="13">
        <f>Table3[[#This Row],[7300 Fjarðabyggð]]+Table3[[#This Row],[7613 Breiðdalshreppur]]</f>
        <v>244919</v>
      </c>
      <c r="N65" s="13">
        <f>Table3[[#This Row],[7000 Seyðisfjörður]]+Table3[[#This Row],[7509 Borgarfjarðarhreppur]]+Table3[[#This Row],[7620 Fljótsdalshérað]]+Table3[[#This Row],[7617 Djúpavogshreppur]]+Table3[[#This Row],[7400 Múlaþing]]</f>
        <v>211939</v>
      </c>
      <c r="O65" s="13">
        <f>Table3[[#This Row],[7502 Vopnafjarðarhreppur]]</f>
        <v>36001</v>
      </c>
      <c r="P65" s="13">
        <f>Table3[[#This Row],[7505 Fljótsdalshreppur]]</f>
        <v>28538</v>
      </c>
    </row>
    <row r="66" spans="1:16">
      <c r="A66">
        <v>2018</v>
      </c>
      <c r="B66" s="13">
        <v>17495</v>
      </c>
      <c r="C66" s="13">
        <v>253889</v>
      </c>
      <c r="D66" s="13"/>
      <c r="E66" s="13">
        <v>35686</v>
      </c>
      <c r="F66" s="13">
        <v>30465</v>
      </c>
      <c r="G66" s="13">
        <v>5211</v>
      </c>
      <c r="H66" s="13"/>
      <c r="I66" s="13">
        <v>15726</v>
      </c>
      <c r="J66" s="13">
        <v>169986</v>
      </c>
      <c r="L66">
        <v>2018</v>
      </c>
      <c r="M66" s="13">
        <f>Table3[[#This Row],[7300 Fjarðabyggð]]+Table3[[#This Row],[7613 Breiðdalshreppur]]</f>
        <v>253889</v>
      </c>
      <c r="N66" s="13">
        <f>Table3[[#This Row],[7000 Seyðisfjörður]]+Table3[[#This Row],[7509 Borgarfjarðarhreppur]]+Table3[[#This Row],[7620 Fljótsdalshérað]]+Table3[[#This Row],[7617 Djúpavogshreppur]]+Table3[[#This Row],[7400 Múlaþing]]</f>
        <v>208418</v>
      </c>
      <c r="O66" s="13">
        <f>Table3[[#This Row],[7502 Vopnafjarðarhreppur]]</f>
        <v>35686</v>
      </c>
      <c r="P66" s="13">
        <f>Table3[[#This Row],[7505 Fljótsdalshreppur]]</f>
        <v>30465</v>
      </c>
    </row>
    <row r="67" spans="1:16">
      <c r="A67">
        <v>2019</v>
      </c>
      <c r="B67" s="13">
        <v>20401</v>
      </c>
      <c r="C67" s="13">
        <v>265597</v>
      </c>
      <c r="D67" s="13"/>
      <c r="E67" s="13">
        <v>38153</v>
      </c>
      <c r="F67" s="13">
        <v>28348</v>
      </c>
      <c r="G67" s="13">
        <v>5736</v>
      </c>
      <c r="H67" s="13"/>
      <c r="I67" s="13">
        <v>16924</v>
      </c>
      <c r="J67" s="13">
        <v>172009</v>
      </c>
      <c r="L67">
        <v>2019</v>
      </c>
      <c r="M67" s="13">
        <f>Table3[[#This Row],[7300 Fjarðabyggð]]+Table3[[#This Row],[7613 Breiðdalshreppur]]</f>
        <v>265597</v>
      </c>
      <c r="N67" s="13">
        <f>Table3[[#This Row],[7000 Seyðisfjörður]]+Table3[[#This Row],[7509 Borgarfjarðarhreppur]]+Table3[[#This Row],[7620 Fljótsdalshérað]]+Table3[[#This Row],[7617 Djúpavogshreppur]]+Table3[[#This Row],[7400 Múlaþing]]</f>
        <v>215070</v>
      </c>
      <c r="O67" s="13">
        <f>Table3[[#This Row],[7502 Vopnafjarðarhreppur]]</f>
        <v>38153</v>
      </c>
      <c r="P67" s="13">
        <f>Table3[[#This Row],[7505 Fljótsdalshreppur]]</f>
        <v>28348</v>
      </c>
    </row>
    <row r="68" spans="1:16">
      <c r="A68">
        <v>2020</v>
      </c>
      <c r="B68" s="13"/>
      <c r="C68" s="13">
        <v>278709</v>
      </c>
      <c r="D68" s="13">
        <v>226462</v>
      </c>
      <c r="E68" s="13">
        <v>36797</v>
      </c>
      <c r="F68" s="13">
        <v>45395</v>
      </c>
      <c r="G68" s="13"/>
      <c r="H68" s="13"/>
      <c r="I68" s="13"/>
      <c r="J68" s="13"/>
      <c r="L68">
        <v>2020</v>
      </c>
      <c r="M68" s="13">
        <f>Table3[[#This Row],[7300 Fjarðabyggð]]+Table3[[#This Row],[7613 Breiðdalshreppur]]</f>
        <v>278709</v>
      </c>
      <c r="N68" s="13">
        <f>Table3[[#This Row],[7000 Seyðisfjörður]]+Table3[[#This Row],[7509 Borgarfjarðarhreppur]]+Table3[[#This Row],[7620 Fljótsdalshérað]]+Table3[[#This Row],[7617 Djúpavogshreppur]]+Table3[[#This Row],[7400 Múlaþing]]</f>
        <v>226462</v>
      </c>
      <c r="O68" s="13">
        <f>Table3[[#This Row],[7502 Vopnafjarðarhreppur]]</f>
        <v>36797</v>
      </c>
      <c r="P68" s="13">
        <f>Table3[[#This Row],[7505 Fljótsdalshreppur]]</f>
        <v>45395</v>
      </c>
    </row>
    <row r="69" spans="1:16">
      <c r="A69" s="36">
        <v>2021</v>
      </c>
      <c r="B69" s="40"/>
      <c r="C69" s="40">
        <v>437345</v>
      </c>
      <c r="D69" s="40">
        <v>286707</v>
      </c>
      <c r="E69" s="40">
        <v>114590</v>
      </c>
      <c r="F69" s="40">
        <v>63320</v>
      </c>
      <c r="G69" s="40"/>
      <c r="H69" s="40"/>
      <c r="I69" s="40"/>
      <c r="J69" s="40"/>
      <c r="L69">
        <v>2021</v>
      </c>
      <c r="M69" s="13">
        <f>Table3[[#This Row],[7300 Fjarðabyggð]]+Table3[[#This Row],[7613 Breiðdalshreppur]]</f>
        <v>437345</v>
      </c>
      <c r="N69" s="13">
        <f>Table3[[#This Row],[7000 Seyðisfjörður]]+Table3[[#This Row],[7509 Borgarfjarðarhreppur]]+Table3[[#This Row],[7620 Fljótsdalshérað]]+Table3[[#This Row],[7617 Djúpavogshreppur]]+Table3[[#This Row],[7400 Múlaþing]]</f>
        <v>286707</v>
      </c>
      <c r="O69" s="13">
        <f>Table3[[#This Row],[7502 Vopnafjarðarhreppur]]</f>
        <v>114590</v>
      </c>
      <c r="P69" s="13">
        <f>Table3[[#This Row],[7505 Fljótsdalshreppur]]</f>
        <v>63320</v>
      </c>
    </row>
    <row r="71" spans="1:16">
      <c r="A71" t="s">
        <v>40</v>
      </c>
    </row>
    <row r="72" spans="1:16">
      <c r="A72" s="27" t="s">
        <v>41</v>
      </c>
    </row>
    <row r="73" spans="1:16">
      <c r="C73" t="s">
        <v>42</v>
      </c>
    </row>
    <row r="74" spans="1:16">
      <c r="C74" t="s">
        <v>43</v>
      </c>
    </row>
    <row r="75" spans="1:16">
      <c r="B75">
        <v>2002</v>
      </c>
      <c r="C75">
        <v>222.6</v>
      </c>
    </row>
    <row r="76" spans="1:16">
      <c r="B76">
        <v>2003</v>
      </c>
      <c r="C76">
        <v>227.3</v>
      </c>
    </row>
    <row r="77" spans="1:16">
      <c r="B77">
        <v>2004</v>
      </c>
      <c r="C77">
        <v>234.6</v>
      </c>
    </row>
    <row r="78" spans="1:16">
      <c r="B78">
        <v>2005</v>
      </c>
      <c r="C78">
        <v>244.1</v>
      </c>
    </row>
    <row r="79" spans="1:16">
      <c r="B79">
        <v>2006</v>
      </c>
      <c r="C79">
        <v>260.60000000000002</v>
      </c>
    </row>
    <row r="80" spans="1:16">
      <c r="B80">
        <v>2007</v>
      </c>
      <c r="C80">
        <v>273.7</v>
      </c>
    </row>
    <row r="81" spans="1:3">
      <c r="B81">
        <v>2008</v>
      </c>
      <c r="C81">
        <v>307.7</v>
      </c>
    </row>
    <row r="82" spans="1:3">
      <c r="B82">
        <v>2009</v>
      </c>
      <c r="C82">
        <v>344.6</v>
      </c>
    </row>
    <row r="83" spans="1:3">
      <c r="B83">
        <v>2010</v>
      </c>
      <c r="C83">
        <v>363.2</v>
      </c>
    </row>
    <row r="84" spans="1:3">
      <c r="B84">
        <v>2011</v>
      </c>
      <c r="C84">
        <v>377.7</v>
      </c>
    </row>
    <row r="85" spans="1:3">
      <c r="B85">
        <v>2012</v>
      </c>
      <c r="C85">
        <v>397.3</v>
      </c>
    </row>
    <row r="86" spans="1:3">
      <c r="B86">
        <v>2013</v>
      </c>
      <c r="C86">
        <v>412.7</v>
      </c>
    </row>
    <row r="87" spans="1:3">
      <c r="B87">
        <v>2014</v>
      </c>
      <c r="C87">
        <v>421.1</v>
      </c>
    </row>
    <row r="88" spans="1:3">
      <c r="B88">
        <v>2015</v>
      </c>
      <c r="C88">
        <v>428</v>
      </c>
    </row>
    <row r="89" spans="1:3">
      <c r="B89">
        <v>2016</v>
      </c>
      <c r="C89">
        <v>435.3</v>
      </c>
    </row>
    <row r="90" spans="1:3">
      <c r="B90">
        <v>2017</v>
      </c>
      <c r="C90">
        <v>443</v>
      </c>
    </row>
    <row r="91" spans="1:3">
      <c r="B91">
        <v>2018</v>
      </c>
      <c r="C91">
        <v>454.8</v>
      </c>
    </row>
    <row r="92" spans="1:3">
      <c r="B92">
        <v>2019</v>
      </c>
      <c r="C92">
        <v>468.6</v>
      </c>
    </row>
    <row r="93" spans="1:3">
      <c r="B93">
        <v>2020</v>
      </c>
      <c r="C93">
        <v>481.9</v>
      </c>
    </row>
    <row r="94" spans="1:3">
      <c r="B94">
        <v>2021</v>
      </c>
      <c r="C94">
        <v>503.3</v>
      </c>
    </row>
    <row r="96" spans="1:3">
      <c r="A96" t="s">
        <v>44</v>
      </c>
    </row>
    <row r="98" spans="1:1">
      <c r="A98" t="s">
        <v>45</v>
      </c>
    </row>
    <row r="99" spans="1:1">
      <c r="A99" s="41">
        <v>44847</v>
      </c>
    </row>
    <row r="103" spans="1:1">
      <c r="A103" t="s">
        <v>46</v>
      </c>
    </row>
    <row r="105" spans="1:1">
      <c r="A105" t="s">
        <v>47</v>
      </c>
    </row>
    <row r="106" spans="1:1">
      <c r="A106" t="s">
        <v>48</v>
      </c>
    </row>
  </sheetData>
  <mergeCells count="1">
    <mergeCell ref="A1:N1"/>
  </mergeCells>
  <hyperlinks>
    <hyperlink ref="A72" r:id="rId1" xr:uid="{8F56B0F8-FDE1-4347-BC06-CAFFD891BD33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54BC-8E87-4DEF-90DA-723EA3819288}">
  <sheetPr>
    <tabColor theme="7" tint="0.59999389629810485"/>
  </sheetPr>
  <dimension ref="A1:U191"/>
  <sheetViews>
    <sheetView tabSelected="1" showWhiteSpace="0" zoomScaleNormal="100" workbookViewId="0">
      <selection activeCell="I34" sqref="I34:M39"/>
    </sheetView>
  </sheetViews>
  <sheetFormatPr defaultColWidth="9.28515625" defaultRowHeight="15"/>
  <cols>
    <col min="1" max="1" width="17" bestFit="1" customWidth="1"/>
    <col min="2" max="2" width="15" bestFit="1" customWidth="1"/>
    <col min="3" max="3" width="17.28515625" bestFit="1" customWidth="1"/>
    <col min="4" max="4" width="14.140625" bestFit="1" customWidth="1"/>
    <col min="5" max="5" width="24.28515625" bestFit="1" customWidth="1"/>
    <col min="6" max="6" width="21.7109375" bestFit="1" customWidth="1"/>
    <col min="7" max="7" width="17.28515625" customWidth="1"/>
    <col min="8" max="8" width="17.5703125" bestFit="1" customWidth="1"/>
    <col min="9" max="9" width="17.28515625" bestFit="1" customWidth="1"/>
    <col min="10" max="10" width="14.140625" bestFit="1" customWidth="1"/>
    <col min="11" max="11" width="24.28515625" bestFit="1" customWidth="1"/>
    <col min="12" max="12" width="21.7109375" bestFit="1" customWidth="1"/>
    <col min="13" max="13" width="11.7109375" bestFit="1" customWidth="1"/>
    <col min="14" max="14" width="16.5703125" bestFit="1" customWidth="1"/>
    <col min="15" max="15" width="30.7109375" bestFit="1" customWidth="1"/>
  </cols>
  <sheetData>
    <row r="1" spans="1:21" s="3" customFormat="1" ht="21">
      <c r="A1" s="31" t="str">
        <f>Úrvinnsla!A1</f>
        <v>3.2.3 - Framlegð (A hluti)</v>
      </c>
      <c r="B1" s="31"/>
      <c r="C1" s="31"/>
      <c r="D1" s="31"/>
      <c r="E1" s="31"/>
      <c r="F1" s="31"/>
      <c r="G1" s="31"/>
      <c r="H1" s="31"/>
      <c r="I1" s="3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34" t="s">
        <v>55</v>
      </c>
      <c r="B2" s="34"/>
      <c r="C2" s="34"/>
      <c r="D2" s="34"/>
      <c r="E2" s="34"/>
      <c r="F2" s="34"/>
      <c r="G2" s="34"/>
      <c r="H2" s="34"/>
      <c r="I2" s="1"/>
    </row>
    <row r="3" spans="1:21" ht="15" customHeight="1">
      <c r="A3" s="34"/>
      <c r="B3" s="34"/>
      <c r="C3" s="34"/>
      <c r="D3" s="34"/>
      <c r="E3" s="34"/>
      <c r="F3" s="34"/>
      <c r="G3" s="34"/>
      <c r="H3" s="34"/>
      <c r="I3" s="1"/>
    </row>
    <row r="4" spans="1:21">
      <c r="A4" s="32" t="s">
        <v>50</v>
      </c>
      <c r="B4" s="32"/>
      <c r="C4" s="15">
        <v>2021</v>
      </c>
      <c r="D4" s="33" t="s">
        <v>49</v>
      </c>
      <c r="E4" s="33"/>
      <c r="F4" s="15">
        <f>_xlfn.XLOOKUP(C4,Úrvinnsla!B75:B94,Úrvinnsla!C75:C94)</f>
        <v>503.3</v>
      </c>
    </row>
    <row r="5" spans="1:21" ht="15" customHeight="1">
      <c r="A5" s="2" t="s">
        <v>35</v>
      </c>
      <c r="E5" s="16"/>
    </row>
    <row r="6" spans="1:21" ht="15" customHeight="1">
      <c r="H6" t="s">
        <v>52</v>
      </c>
    </row>
    <row r="7" spans="1:21" ht="21">
      <c r="A7">
        <f>_xlfn.XLOOKUP(B7,Úrvinnsla!$B$75:$B$93,Úrvinnsla!$C$75:$C$93)</f>
        <v>222.6</v>
      </c>
      <c r="B7" s="17">
        <v>2002</v>
      </c>
      <c r="C7" s="28" t="s">
        <v>5</v>
      </c>
      <c r="D7" s="28" t="s">
        <v>6</v>
      </c>
      <c r="E7" s="28" t="s">
        <v>39</v>
      </c>
      <c r="F7" s="28" t="s">
        <v>8</v>
      </c>
      <c r="H7" t="s">
        <v>51</v>
      </c>
      <c r="I7" t="s">
        <v>5</v>
      </c>
      <c r="J7" t="s">
        <v>6</v>
      </c>
      <c r="K7" t="s">
        <v>39</v>
      </c>
      <c r="L7" t="s">
        <v>8</v>
      </c>
    </row>
    <row r="8" spans="1:21">
      <c r="B8" s="2" t="s">
        <v>11</v>
      </c>
      <c r="C8" s="18">
        <f>_xlfn.XLOOKUP(B7,Table4[Tekjur],Table4[7300 Fjarðabyggð])</f>
        <v>1524526</v>
      </c>
      <c r="D8" s="18">
        <f>_xlfn.XLOOKUP(B7,Table4[Tekjur],Table4[7400 Múlaþing])</f>
        <v>1612247</v>
      </c>
      <c r="E8" s="18">
        <f>_xlfn.XLOOKUP(B7,Table4[Tekjur],Table4[7502 Vopnafjarðarhreppur])</f>
        <v>249095</v>
      </c>
      <c r="F8" s="18">
        <f>_xlfn.XLOOKUP('Úrvinnsla Frh.'!B7,Table4[Tekjur],Table4[7505 Fljótsdalshreppur])</f>
        <v>38279</v>
      </c>
      <c r="H8">
        <v>2002</v>
      </c>
      <c r="I8">
        <v>0.15486780809248252</v>
      </c>
      <c r="J8">
        <v>-8.0658236610147203</v>
      </c>
      <c r="K8">
        <v>-1.3083361769605975</v>
      </c>
      <c r="L8">
        <v>2.8527390997674966</v>
      </c>
    </row>
    <row r="9" spans="1:21">
      <c r="B9" s="2" t="s">
        <v>16</v>
      </c>
      <c r="C9" s="18">
        <f>_xlfn.XLOOKUP(B7,Table5[Tekjur],Table5[7300 Fjarðabyggð])</f>
        <v>1597113</v>
      </c>
      <c r="D9" s="18">
        <f>_xlfn.XLOOKUP(B7,Table5[Tekjur],Table5[7400 Múlaþing])</f>
        <v>1806687</v>
      </c>
      <c r="E9" s="18">
        <f>_xlfn.XLOOKUP(B7,Table5[Tekjur],Table5[7502 Vopnafjarðarhreppur])</f>
        <v>264891</v>
      </c>
      <c r="F9" s="18">
        <f>_xlfn.XLOOKUP(B7,Table5[Tekjur],Table5[7505 Fljótsdalshreppur])</f>
        <v>39168</v>
      </c>
      <c r="H9">
        <v>2003</v>
      </c>
      <c r="I9">
        <v>-8.1453215945282391</v>
      </c>
      <c r="J9">
        <v>-10.799478092136813</v>
      </c>
      <c r="K9">
        <v>-10.43773237763042</v>
      </c>
      <c r="L9">
        <v>11.160816462412351</v>
      </c>
    </row>
    <row r="10" spans="1:21">
      <c r="B10" s="2" t="s">
        <v>20</v>
      </c>
      <c r="C10" s="19">
        <f>_xlfn.XLOOKUP(B7,Table6[Tekjur],Table6[7300 Fjarðabyggð])</f>
        <v>74948</v>
      </c>
      <c r="D10" s="19">
        <f>_xlfn.XLOOKUP(B7,Table6[Tekjur],Table6[7400 Múlaþing])</f>
        <v>64399</v>
      </c>
      <c r="E10" s="19">
        <f>_xlfn.XLOOKUP(B7,Table6[Tekjur],Table6[7502 Vopnafjarðarhreppur])</f>
        <v>12537</v>
      </c>
      <c r="F10" s="19">
        <f>_xlfn.XLOOKUP(B7,Table6[Tekjur],Table6[7505 Fljótsdalshreppur])</f>
        <v>1981</v>
      </c>
      <c r="H10">
        <v>2004</v>
      </c>
      <c r="I10">
        <v>-2.8814358834752771</v>
      </c>
      <c r="J10">
        <v>-6.3490430774403954</v>
      </c>
      <c r="K10">
        <v>4.9911885259426958</v>
      </c>
      <c r="L10">
        <v>58.554957853635649</v>
      </c>
    </row>
    <row r="11" spans="1:21">
      <c r="B11" s="20" t="s">
        <v>36</v>
      </c>
      <c r="C11" s="21">
        <f t="shared" ref="C11:F11" si="0">C8-C9+C10</f>
        <v>2361</v>
      </c>
      <c r="D11" s="21">
        <f t="shared" si="0"/>
        <v>-130041</v>
      </c>
      <c r="E11" s="21">
        <f t="shared" si="0"/>
        <v>-3259</v>
      </c>
      <c r="F11" s="21">
        <f t="shared" si="0"/>
        <v>1092</v>
      </c>
      <c r="H11">
        <v>2005</v>
      </c>
      <c r="I11">
        <v>2.616237465054815</v>
      </c>
      <c r="J11">
        <v>4.7403515422177422</v>
      </c>
      <c r="K11">
        <v>-0.82975631753879042</v>
      </c>
      <c r="L11">
        <v>59.611536567734902</v>
      </c>
    </row>
    <row r="12" spans="1:21">
      <c r="A12" t="s">
        <v>37</v>
      </c>
      <c r="B12" s="22">
        <v>2020</v>
      </c>
      <c r="C12" s="23">
        <f>C11*$F$4/$A7</f>
        <v>5338.2358490566039</v>
      </c>
      <c r="D12" s="23">
        <f t="shared" ref="D12:F12" si="1">D11*$F$4/$A7</f>
        <v>-294023.51886792458</v>
      </c>
      <c r="E12" s="23">
        <f t="shared" si="1"/>
        <v>-7368.6194968553455</v>
      </c>
      <c r="F12" s="23">
        <f t="shared" si="1"/>
        <v>2469.0188679245284</v>
      </c>
      <c r="H12">
        <v>2006</v>
      </c>
      <c r="I12">
        <v>27.333554668596861</v>
      </c>
      <c r="J12">
        <v>6.1630137967233063</v>
      </c>
      <c r="K12">
        <v>4.6412211019149527</v>
      </c>
      <c r="L12">
        <v>71.984313143768361</v>
      </c>
    </row>
    <row r="13" spans="1:21" ht="15.75" thickBot="1">
      <c r="B13" s="24" t="s">
        <v>38</v>
      </c>
      <c r="C13" s="25">
        <f>C11/C8</f>
        <v>1.5486780809248252E-3</v>
      </c>
      <c r="D13" s="25">
        <f t="shared" ref="D13:F13" si="2">D11/D8</f>
        <v>-8.0658236610147205E-2</v>
      </c>
      <c r="E13" s="25">
        <f t="shared" si="2"/>
        <v>-1.3083361769605974E-2</v>
      </c>
      <c r="F13" s="25">
        <f t="shared" si="2"/>
        <v>2.8527390997674967E-2</v>
      </c>
      <c r="H13">
        <v>2007</v>
      </c>
      <c r="I13">
        <v>21.89920237570119</v>
      </c>
      <c r="J13">
        <v>7.3801668839704817</v>
      </c>
      <c r="K13">
        <v>13.910865955173838</v>
      </c>
      <c r="L13">
        <v>71.359396998996544</v>
      </c>
    </row>
    <row r="14" spans="1:21" ht="15.75" thickTop="1">
      <c r="H14">
        <v>2008</v>
      </c>
      <c r="I14">
        <v>6.7215323045431052</v>
      </c>
      <c r="J14">
        <v>-12.021543103320928</v>
      </c>
      <c r="K14">
        <v>15.397768911326439</v>
      </c>
      <c r="L14">
        <v>52.090504494196807</v>
      </c>
    </row>
    <row r="15" spans="1:21">
      <c r="H15">
        <v>2009</v>
      </c>
      <c r="I15">
        <v>3.6762681645490236</v>
      </c>
      <c r="J15">
        <v>-5.8579042540518769</v>
      </c>
      <c r="K15">
        <v>20.036602600662878</v>
      </c>
      <c r="L15">
        <v>35.346923508509441</v>
      </c>
    </row>
    <row r="16" spans="1:21" ht="21">
      <c r="A16">
        <f>_xlfn.XLOOKUP(B16,Úrvinnsla!$B$75:$B$93,Úrvinnsla!$C$75:$C$93)</f>
        <v>227.3</v>
      </c>
      <c r="B16" s="17">
        <v>2003</v>
      </c>
      <c r="C16" s="28" t="s">
        <v>5</v>
      </c>
      <c r="D16" s="28" t="s">
        <v>6</v>
      </c>
      <c r="E16" s="28" t="s">
        <v>39</v>
      </c>
      <c r="F16" s="28" t="s">
        <v>8</v>
      </c>
      <c r="H16">
        <v>2010</v>
      </c>
      <c r="I16">
        <v>11.357290025089037</v>
      </c>
      <c r="J16">
        <v>-0.27164637331298119</v>
      </c>
      <c r="K16">
        <v>14.050973605069721</v>
      </c>
      <c r="L16">
        <v>12.441048381854818</v>
      </c>
    </row>
    <row r="17" spans="1:12">
      <c r="B17" s="2" t="s">
        <v>11</v>
      </c>
      <c r="C17" s="18">
        <f>_xlfn.XLOOKUP(B16,Table4[Tekjur],Table4[7300 Fjarðabyggð])</f>
        <v>1540418</v>
      </c>
      <c r="D17" s="18">
        <f>_xlfn.XLOOKUP(B16,Table4[Tekjur],Table4[7400 Múlaþing])</f>
        <v>1703749</v>
      </c>
      <c r="E17" s="18">
        <f>_xlfn.XLOOKUP(B16,Table4[Tekjur],Table4[7502 Vopnafjarðarhreppur])</f>
        <v>260890</v>
      </c>
      <c r="F17" s="18">
        <f>_xlfn.XLOOKUP('Úrvinnsla Frh.'!B16,Table4[Tekjur],Table4[7505 Fljótsdalshreppur])</f>
        <v>48061</v>
      </c>
      <c r="H17">
        <v>2011</v>
      </c>
      <c r="I17">
        <v>10.482433130518855</v>
      </c>
      <c r="J17">
        <v>5.5148399174635783</v>
      </c>
      <c r="K17">
        <v>6.9393638489381457</v>
      </c>
      <c r="L17">
        <v>18.500105302793397</v>
      </c>
    </row>
    <row r="18" spans="1:12">
      <c r="B18" s="2" t="s">
        <v>16</v>
      </c>
      <c r="C18" s="18">
        <f>_xlfn.XLOOKUP(B16,Table5[Tekjur],Table5[7300 Fjarðabyggð])</f>
        <v>1738415</v>
      </c>
      <c r="D18" s="18">
        <f>_xlfn.XLOOKUP(B16,Table5[Tekjur],Table5[7400 Múlaþing])</f>
        <v>1956827</v>
      </c>
      <c r="E18" s="18">
        <f>_xlfn.XLOOKUP(B16,Table5[Tekjur],Table5[7502 Vopnafjarðarhreppur])</f>
        <v>300940</v>
      </c>
      <c r="F18" s="18">
        <f>_xlfn.XLOOKUP(B16,Table5[Tekjur],Table5[7505 Fljótsdalshreppur])</f>
        <v>44677</v>
      </c>
      <c r="H18">
        <v>2012</v>
      </c>
      <c r="I18">
        <v>13.508294711943286</v>
      </c>
      <c r="J18">
        <v>7.6762810448882721</v>
      </c>
      <c r="K18">
        <v>8.182257699298459</v>
      </c>
      <c r="L18">
        <v>12.145437001199467</v>
      </c>
    </row>
    <row r="19" spans="1:12">
      <c r="B19" s="2" t="s">
        <v>20</v>
      </c>
      <c r="C19" s="19">
        <f>_xlfn.XLOOKUP(B16,Table6[Tekjur],Table6[7300 Fjarðabyggð])</f>
        <v>72525</v>
      </c>
      <c r="D19" s="19">
        <f>_xlfn.XLOOKUP(B16,Table6[Tekjur],Table6[7400 Múlaþing])</f>
        <v>69082</v>
      </c>
      <c r="E19" s="19">
        <f>_xlfn.XLOOKUP(B16,Table6[Tekjur],Table6[7502 Vopnafjarðarhreppur])</f>
        <v>12819</v>
      </c>
      <c r="F19" s="19">
        <f>_xlfn.XLOOKUP(B16,Table6[Tekjur],Table6[7505 Fljótsdalshreppur])</f>
        <v>1980</v>
      </c>
      <c r="H19">
        <v>2013</v>
      </c>
      <c r="I19">
        <v>16.24472844818359</v>
      </c>
      <c r="J19">
        <v>5.2853623478210912</v>
      </c>
      <c r="K19">
        <v>10.823487545789561</v>
      </c>
      <c r="L19">
        <v>3.3700051970106211</v>
      </c>
    </row>
    <row r="20" spans="1:12">
      <c r="B20" s="20" t="s">
        <v>36</v>
      </c>
      <c r="C20" s="21">
        <f t="shared" ref="C20:F20" si="3">C17-C18+C19</f>
        <v>-125472</v>
      </c>
      <c r="D20" s="21">
        <f t="shared" si="3"/>
        <v>-183996</v>
      </c>
      <c r="E20" s="21">
        <f t="shared" si="3"/>
        <v>-27231</v>
      </c>
      <c r="F20" s="21">
        <f t="shared" si="3"/>
        <v>5364</v>
      </c>
      <c r="H20">
        <v>2014</v>
      </c>
      <c r="I20">
        <v>9.1992343407324402</v>
      </c>
      <c r="J20">
        <v>3.5562045458243174</v>
      </c>
      <c r="K20">
        <v>6.7935291685302239</v>
      </c>
      <c r="L20">
        <v>19.012183303336563</v>
      </c>
    </row>
    <row r="21" spans="1:12">
      <c r="A21" t="s">
        <v>37</v>
      </c>
      <c r="B21" s="22">
        <v>2020</v>
      </c>
      <c r="C21" s="23">
        <f>C20*$F$4/$A16</f>
        <v>-277826.91421029478</v>
      </c>
      <c r="D21" s="23">
        <f t="shared" ref="D21:F21" si="4">D20*$F$4/$A16</f>
        <v>-407413.93224813021</v>
      </c>
      <c r="E21" s="23">
        <f t="shared" si="4"/>
        <v>-60296.358556973166</v>
      </c>
      <c r="F21" s="23">
        <f t="shared" si="4"/>
        <v>11877.260008798945</v>
      </c>
      <c r="H21">
        <v>2015</v>
      </c>
      <c r="I21">
        <v>10.819245323989191</v>
      </c>
      <c r="J21">
        <v>0.96754494524825629</v>
      </c>
      <c r="K21">
        <v>5.5003517834941258</v>
      </c>
      <c r="L21">
        <v>29.16669239175398</v>
      </c>
    </row>
    <row r="22" spans="1:12" ht="15.75" thickBot="1">
      <c r="B22" s="24" t="s">
        <v>38</v>
      </c>
      <c r="C22" s="25">
        <f>C20/C17</f>
        <v>-8.145321594528239E-2</v>
      </c>
      <c r="D22" s="25">
        <f t="shared" ref="D22:F22" si="5">D20/D17</f>
        <v>-0.10799478092136812</v>
      </c>
      <c r="E22" s="25">
        <f t="shared" si="5"/>
        <v>-0.1043773237763042</v>
      </c>
      <c r="F22" s="25">
        <f t="shared" si="5"/>
        <v>0.11160816462412351</v>
      </c>
      <c r="H22">
        <v>2016</v>
      </c>
      <c r="I22">
        <v>8.0932220959066967</v>
      </c>
      <c r="J22">
        <v>4.3836021685514277</v>
      </c>
      <c r="K22">
        <v>11.296021441849073</v>
      </c>
      <c r="L22">
        <v>18.44032242400699</v>
      </c>
    </row>
    <row r="23" spans="1:12" ht="15.75" thickTop="1">
      <c r="H23">
        <v>2017</v>
      </c>
      <c r="I23">
        <v>10.428169054755895</v>
      </c>
      <c r="J23">
        <v>2.0646881494594145</v>
      </c>
      <c r="K23">
        <v>8.2420822903672057</v>
      </c>
      <c r="L23">
        <v>21.225518919014895</v>
      </c>
    </row>
    <row r="24" spans="1:12">
      <c r="H24">
        <v>2018</v>
      </c>
      <c r="I24">
        <v>12.395683193456824</v>
      </c>
      <c r="J24">
        <v>-5.4937160943065354E-2</v>
      </c>
      <c r="K24">
        <v>-19.650482146280211</v>
      </c>
      <c r="L24">
        <v>30.335184664923386</v>
      </c>
    </row>
    <row r="25" spans="1:12" ht="21">
      <c r="A25">
        <f>_xlfn.XLOOKUP(B25,Úrvinnsla!$B$75:$B$93,Úrvinnsla!$C$75:$C$93)</f>
        <v>234.6</v>
      </c>
      <c r="B25" s="17">
        <v>2004</v>
      </c>
      <c r="C25" s="28" t="s">
        <v>5</v>
      </c>
      <c r="D25" s="28" t="s">
        <v>6</v>
      </c>
      <c r="E25" s="28" t="s">
        <v>39</v>
      </c>
      <c r="F25" s="28" t="s">
        <v>8</v>
      </c>
      <c r="H25">
        <v>2019</v>
      </c>
      <c r="I25">
        <v>10.526283692154612</v>
      </c>
      <c r="J25">
        <v>-1.4218376822461962</v>
      </c>
      <c r="K25">
        <v>-8.4716703468033749</v>
      </c>
      <c r="L25">
        <v>8.2780192941298552</v>
      </c>
    </row>
    <row r="26" spans="1:12">
      <c r="B26" s="2" t="s">
        <v>11</v>
      </c>
      <c r="C26" s="18">
        <f>_xlfn.XLOOKUP(B25,Table4[Tekjur],Table4[7300 Fjarðabyggð])</f>
        <v>1704428</v>
      </c>
      <c r="D26" s="18">
        <f>_xlfn.XLOOKUP(B25,Table4[Tekjur],Table4[7400 Múlaþing])</f>
        <v>1915202</v>
      </c>
      <c r="E26" s="18">
        <f>_xlfn.XLOOKUP(B25,Table4[Tekjur],Table4[7502 Vopnafjarðarhreppur])</f>
        <v>303014</v>
      </c>
      <c r="F26" s="18">
        <f>_xlfn.XLOOKUP('Úrvinnsla Frh.'!B25,Table4[Tekjur],Table4[7505 Fljótsdalshreppur])</f>
        <v>119346</v>
      </c>
      <c r="H26">
        <v>2020</v>
      </c>
      <c r="I26">
        <v>2.048183307284638</v>
      </c>
      <c r="J26">
        <v>-12.630075888826212</v>
      </c>
      <c r="K26">
        <v>-18.918564385598184</v>
      </c>
      <c r="L26">
        <v>-5.7553748102012596</v>
      </c>
    </row>
    <row r="27" spans="1:12">
      <c r="B27" s="2" t="s">
        <v>16</v>
      </c>
      <c r="C27" s="18">
        <f>_xlfn.XLOOKUP(B25,Table5[Tekjur],Table5[7300 Fjarðabyggð])</f>
        <v>1830922</v>
      </c>
      <c r="D27" s="18">
        <f>_xlfn.XLOOKUP(B25,Table5[Tekjur],Table5[7400 Múlaþing])</f>
        <v>2110627</v>
      </c>
      <c r="E27" s="18">
        <f>_xlfn.XLOOKUP(B25,Table5[Tekjur],Table5[7502 Vopnafjarðarhreppur])</f>
        <v>300900</v>
      </c>
      <c r="F27" s="18">
        <f>_xlfn.XLOOKUP(B25,Table5[Tekjur],Table5[7505 Fljótsdalshreppur])</f>
        <v>53099</v>
      </c>
      <c r="H27">
        <v>2021</v>
      </c>
      <c r="I27">
        <v>4.6025128498859482</v>
      </c>
      <c r="J27">
        <v>-9.2865361178076959</v>
      </c>
      <c r="K27">
        <v>1.0530016048840585</v>
      </c>
      <c r="L27">
        <v>-1.0774049217002237</v>
      </c>
    </row>
    <row r="28" spans="1:12">
      <c r="B28" s="2" t="s">
        <v>20</v>
      </c>
      <c r="C28" s="19">
        <f>_xlfn.XLOOKUP(B25,Table6[Tekjur],Table6[7300 Fjarðabyggð])</f>
        <v>77382</v>
      </c>
      <c r="D28" s="19">
        <f>_xlfn.XLOOKUP(B25,Table6[Tekjur],Table6[7400 Múlaþing])</f>
        <v>73828</v>
      </c>
      <c r="E28" s="19">
        <f>_xlfn.XLOOKUP(B25,Table6[Tekjur],Table6[7502 Vopnafjarðarhreppur])</f>
        <v>13010</v>
      </c>
      <c r="F28" s="19">
        <f>_xlfn.XLOOKUP(B25,Table6[Tekjur],Table6[7505 Fljótsdalshreppur])</f>
        <v>3636</v>
      </c>
    </row>
    <row r="29" spans="1:12">
      <c r="B29" s="20" t="s">
        <v>36</v>
      </c>
      <c r="C29" s="21">
        <f t="shared" ref="C29:F29" si="6">C26-C27+C28</f>
        <v>-49112</v>
      </c>
      <c r="D29" s="21">
        <f t="shared" si="6"/>
        <v>-121597</v>
      </c>
      <c r="E29" s="21">
        <f t="shared" si="6"/>
        <v>15124</v>
      </c>
      <c r="F29" s="21">
        <f t="shared" si="6"/>
        <v>69883</v>
      </c>
    </row>
    <row r="30" spans="1:12">
      <c r="A30" t="s">
        <v>37</v>
      </c>
      <c r="B30" s="22">
        <v>2020</v>
      </c>
      <c r="C30" s="23">
        <f>C29*$F$4/$A25</f>
        <v>-105362.61551577154</v>
      </c>
      <c r="D30" s="23">
        <f t="shared" ref="D30:F30" si="7">D29*$F$4/$A25</f>
        <v>-260868.58525149192</v>
      </c>
      <c r="E30" s="23">
        <f t="shared" si="7"/>
        <v>32446.330775788578</v>
      </c>
      <c r="F30" s="23">
        <f t="shared" si="7"/>
        <v>149923.75916453538</v>
      </c>
    </row>
    <row r="31" spans="1:12" ht="15.75" thickBot="1">
      <c r="B31" s="24" t="s">
        <v>38</v>
      </c>
      <c r="C31" s="25">
        <f>C29/C26</f>
        <v>-2.8814358834752772E-2</v>
      </c>
      <c r="D31" s="25">
        <f t="shared" ref="D31:F31" si="8">D29/D26</f>
        <v>-6.3490430774403958E-2</v>
      </c>
      <c r="E31" s="25">
        <f t="shared" si="8"/>
        <v>4.9911885259426955E-2</v>
      </c>
      <c r="F31" s="25">
        <f t="shared" si="8"/>
        <v>0.58554957853635647</v>
      </c>
    </row>
    <row r="32" spans="1:12" ht="15.75" thickTop="1"/>
    <row r="34" spans="1:6" ht="21">
      <c r="A34">
        <f>_xlfn.XLOOKUP(B34,Úrvinnsla!$B$75:$B$93,Úrvinnsla!$C$75:$C$93)</f>
        <v>244.1</v>
      </c>
      <c r="B34" s="17">
        <v>2005</v>
      </c>
      <c r="C34" s="28" t="s">
        <v>5</v>
      </c>
      <c r="D34" s="28" t="s">
        <v>6</v>
      </c>
      <c r="E34" s="28" t="s">
        <v>39</v>
      </c>
      <c r="F34" s="28" t="s">
        <v>8</v>
      </c>
    </row>
    <row r="35" spans="1:6">
      <c r="B35" s="2" t="s">
        <v>11</v>
      </c>
      <c r="C35" s="18">
        <f>_xlfn.XLOOKUP(B34,Table4[Tekjur],Table4[7300 Fjarðabyggð])</f>
        <v>2096140</v>
      </c>
      <c r="D35" s="18">
        <f>_xlfn.XLOOKUP(B34,Table4[Tekjur],Table4[7400 Múlaþing])</f>
        <v>2390097</v>
      </c>
      <c r="E35" s="18">
        <f>_xlfn.XLOOKUP(B34,Table4[Tekjur],Table4[7502 Vopnafjarðarhreppur])</f>
        <v>299365</v>
      </c>
      <c r="F35" s="18">
        <f>_xlfn.XLOOKUP('Úrvinnsla Frh.'!B34,Table4[Tekjur],Table4[7505 Fljótsdalshreppur])</f>
        <v>190906</v>
      </c>
    </row>
    <row r="36" spans="1:6">
      <c r="B36" s="2" t="s">
        <v>16</v>
      </c>
      <c r="C36" s="18">
        <f>_xlfn.XLOOKUP(B34,Table5[Tekjur],Table5[7300 Fjarðabyggð])</f>
        <v>2128358</v>
      </c>
      <c r="D36" s="18">
        <f>_xlfn.XLOOKUP(B34,Table5[Tekjur],Table5[7400 Múlaþing])</f>
        <v>2364634</v>
      </c>
      <c r="E36" s="18">
        <f>_xlfn.XLOOKUP(B34,Table5[Tekjur],Table5[7502 Vopnafjarðarhreppur])</f>
        <v>315915</v>
      </c>
      <c r="F36" s="18">
        <f>_xlfn.XLOOKUP(B34,Table5[Tekjur],Table5[7505 Fljótsdalshreppur])</f>
        <v>80836</v>
      </c>
    </row>
    <row r="37" spans="1:6">
      <c r="B37" s="2" t="s">
        <v>20</v>
      </c>
      <c r="C37" s="19">
        <f>_xlfn.XLOOKUP(B34,Table6[Tekjur],Table6[7300 Fjarðabyggð])</f>
        <v>87058</v>
      </c>
      <c r="D37" s="19">
        <f>_xlfn.XLOOKUP(B34,Table6[Tekjur],Table6[7400 Múlaþing])</f>
        <v>87836</v>
      </c>
      <c r="E37" s="19">
        <f>_xlfn.XLOOKUP(B34,Table6[Tekjur],Table6[7502 Vopnafjarðarhreppur])</f>
        <v>14066</v>
      </c>
      <c r="F37" s="19">
        <f>_xlfn.XLOOKUP(B34,Table6[Tekjur],Table6[7505 Fljótsdalshreppur])</f>
        <v>3732</v>
      </c>
    </row>
    <row r="38" spans="1:6">
      <c r="B38" s="20" t="s">
        <v>36</v>
      </c>
      <c r="C38" s="21">
        <f t="shared" ref="C38:F38" si="9">C35-C36+C37</f>
        <v>54840</v>
      </c>
      <c r="D38" s="21">
        <f t="shared" si="9"/>
        <v>113299</v>
      </c>
      <c r="E38" s="21">
        <f t="shared" si="9"/>
        <v>-2484</v>
      </c>
      <c r="F38" s="21">
        <f t="shared" si="9"/>
        <v>113802</v>
      </c>
    </row>
    <row r="39" spans="1:6">
      <c r="A39" t="s">
        <v>37</v>
      </c>
      <c r="B39" s="22">
        <v>2020</v>
      </c>
      <c r="C39" s="23">
        <f>C38*$F$4/$A34</f>
        <v>113072.39655878738</v>
      </c>
      <c r="D39" s="23">
        <f t="shared" ref="D39:F39" si="10">D38*$F$4/$A34</f>
        <v>233606.66407210162</v>
      </c>
      <c r="E39" s="23">
        <f t="shared" si="10"/>
        <v>-5121.6599754199096</v>
      </c>
      <c r="F39" s="23">
        <f t="shared" si="10"/>
        <v>234643.7795985252</v>
      </c>
    </row>
    <row r="40" spans="1:6" ht="15.75" thickBot="1">
      <c r="B40" s="24" t="s">
        <v>38</v>
      </c>
      <c r="C40" s="25">
        <f>C38/C35</f>
        <v>2.6162374650548149E-2</v>
      </c>
      <c r="D40" s="25">
        <f t="shared" ref="D40:F40" si="11">D38/D35</f>
        <v>4.7403515422177425E-2</v>
      </c>
      <c r="E40" s="25">
        <f t="shared" si="11"/>
        <v>-8.2975631753879047E-3</v>
      </c>
      <c r="F40" s="25">
        <f t="shared" si="11"/>
        <v>0.59611536567734902</v>
      </c>
    </row>
    <row r="41" spans="1:6" ht="15.75" thickTop="1"/>
    <row r="43" spans="1:6" ht="21">
      <c r="A43">
        <f>_xlfn.XLOOKUP(B43,Úrvinnsla!$B$75:$B$93,Úrvinnsla!$C$75:$C$93)</f>
        <v>260.60000000000002</v>
      </c>
      <c r="B43" s="17">
        <v>2006</v>
      </c>
      <c r="C43" s="28" t="s">
        <v>5</v>
      </c>
      <c r="D43" s="28" t="s">
        <v>6</v>
      </c>
      <c r="E43" s="28" t="s">
        <v>39</v>
      </c>
      <c r="F43" s="28" t="s">
        <v>8</v>
      </c>
    </row>
    <row r="44" spans="1:6">
      <c r="B44" s="2" t="s">
        <v>11</v>
      </c>
      <c r="C44" s="18">
        <f>_xlfn.XLOOKUP(B43,Table4[Tekjur],Table4[7300 Fjarðabyggð])</f>
        <v>3159611</v>
      </c>
      <c r="D44" s="18">
        <f>_xlfn.XLOOKUP(B43,Table4[Tekjur],Table4[7400 Múlaþing])</f>
        <v>2709194</v>
      </c>
      <c r="E44" s="18">
        <f>_xlfn.XLOOKUP(B43,Table4[Tekjur],Table4[7502 Vopnafjarðarhreppur])</f>
        <v>336614</v>
      </c>
      <c r="F44" s="18">
        <f>_xlfn.XLOOKUP('Úrvinnsla Frh.'!B43,Table4[Tekjur],Table4[7505 Fljótsdalshreppur])</f>
        <v>215722</v>
      </c>
    </row>
    <row r="45" spans="1:6">
      <c r="B45" s="2" t="s">
        <v>16</v>
      </c>
      <c r="C45" s="18">
        <f>_xlfn.XLOOKUP(B43,Table5[Tekjur],Table5[7300 Fjarðabyggð])</f>
        <v>2408714</v>
      </c>
      <c r="D45" s="18">
        <f>_xlfn.XLOOKUP(B43,Table5[Tekjur],Table5[7400 Múlaþing])</f>
        <v>2647088</v>
      </c>
      <c r="E45" s="18">
        <f>_xlfn.XLOOKUP(B43,Table5[Tekjur],Table5[7502 Vopnafjarðarhreppur])</f>
        <v>337040</v>
      </c>
      <c r="F45" s="18">
        <f>_xlfn.XLOOKUP(B43,Table5[Tekjur],Table5[7505 Fljótsdalshreppur])</f>
        <v>64168</v>
      </c>
    </row>
    <row r="46" spans="1:6">
      <c r="B46" s="2" t="s">
        <v>20</v>
      </c>
      <c r="C46" s="19">
        <f>_xlfn.XLOOKUP(B43,Table6[Tekjur],Table6[7300 Fjarðabyggð])</f>
        <v>112737</v>
      </c>
      <c r="D46" s="19">
        <f>_xlfn.XLOOKUP(B43,Table6[Tekjur],Table6[7400 Múlaþing])</f>
        <v>104862</v>
      </c>
      <c r="E46" s="19">
        <f>_xlfn.XLOOKUP(B43,Table6[Tekjur],Table6[7502 Vopnafjarðarhreppur])</f>
        <v>16049</v>
      </c>
      <c r="F46" s="19">
        <f>_xlfn.XLOOKUP(B43,Table6[Tekjur],Table6[7505 Fljótsdalshreppur])</f>
        <v>3732</v>
      </c>
    </row>
    <row r="47" spans="1:6">
      <c r="B47" s="20" t="s">
        <v>36</v>
      </c>
      <c r="C47" s="21">
        <f t="shared" ref="C47:F47" si="12">C44-C45+C46</f>
        <v>863634</v>
      </c>
      <c r="D47" s="21">
        <f t="shared" si="12"/>
        <v>166968</v>
      </c>
      <c r="E47" s="21">
        <f t="shared" si="12"/>
        <v>15623</v>
      </c>
      <c r="F47" s="21">
        <f t="shared" si="12"/>
        <v>155286</v>
      </c>
    </row>
    <row r="48" spans="1:6">
      <c r="A48" t="s">
        <v>37</v>
      </c>
      <c r="B48" s="22">
        <v>2020</v>
      </c>
      <c r="C48" s="23">
        <f>C47*$F$4/$A43</f>
        <v>1667947.0153491939</v>
      </c>
      <c r="D48" s="23">
        <f t="shared" ref="D48:F48" si="13">D47*$F$4/$A43</f>
        <v>322467.36147352261</v>
      </c>
      <c r="E48" s="23">
        <f t="shared" si="13"/>
        <v>30172.892939370682</v>
      </c>
      <c r="F48" s="23">
        <f t="shared" si="13"/>
        <v>299905.77052954718</v>
      </c>
    </row>
    <row r="49" spans="1:6" ht="15.75" thickBot="1">
      <c r="B49" s="24" t="s">
        <v>38</v>
      </c>
      <c r="C49" s="25">
        <f>C47/C44</f>
        <v>0.2733355466859686</v>
      </c>
      <c r="D49" s="25">
        <f t="shared" ref="D49:F49" si="14">D47/D44</f>
        <v>6.1630137967233059E-2</v>
      </c>
      <c r="E49" s="25">
        <f t="shared" si="14"/>
        <v>4.6412211019149531E-2</v>
      </c>
      <c r="F49" s="25">
        <f t="shared" si="14"/>
        <v>0.71984313143768364</v>
      </c>
    </row>
    <row r="50" spans="1:6" ht="15.75" thickTop="1"/>
    <row r="52" spans="1:6" ht="21">
      <c r="A52">
        <f>_xlfn.XLOOKUP(B52,Úrvinnsla!$B$75:$B$93,Úrvinnsla!$C$75:$C$93)</f>
        <v>273.7</v>
      </c>
      <c r="B52" s="17">
        <v>2007</v>
      </c>
      <c r="C52" s="28" t="s">
        <v>5</v>
      </c>
      <c r="D52" s="28" t="s">
        <v>6</v>
      </c>
      <c r="E52" s="28" t="s">
        <v>39</v>
      </c>
      <c r="F52" s="28" t="s">
        <v>8</v>
      </c>
    </row>
    <row r="53" spans="1:6">
      <c r="B53" s="2" t="s">
        <v>11</v>
      </c>
      <c r="C53" s="18">
        <f>_xlfn.XLOOKUP(B52,Table4[Tekjur],Table4[7300 Fjarðabyggð])</f>
        <v>3430061</v>
      </c>
      <c r="D53" s="18">
        <f>_xlfn.XLOOKUP(B52,Table4[Tekjur],Table4[7400 Múlaþing])</f>
        <v>2985068</v>
      </c>
      <c r="E53" s="18">
        <f>_xlfn.XLOOKUP(B52,Table4[Tekjur],Table4[7502 Vopnafjarðarhreppur])</f>
        <v>378172</v>
      </c>
      <c r="F53" s="18">
        <f>_xlfn.XLOOKUP('Úrvinnsla Frh.'!B52,Table4[Tekjur],Table4[7505 Fljótsdalshreppur])</f>
        <v>257114</v>
      </c>
    </row>
    <row r="54" spans="1:6">
      <c r="B54" s="2" t="s">
        <v>16</v>
      </c>
      <c r="C54" s="18">
        <f>_xlfn.XLOOKUP(B52,Table5[Tekjur],Table5[7300 Fjarðabyggð])</f>
        <v>2811685</v>
      </c>
      <c r="D54" s="18">
        <f>_xlfn.XLOOKUP(B52,Table5[Tekjur],Table5[7400 Múlaþing])</f>
        <v>2875883</v>
      </c>
      <c r="E54" s="18">
        <f>_xlfn.XLOOKUP(B52,Table5[Tekjur],Table5[7502 Vopnafjarðarhreppur])</f>
        <v>342802</v>
      </c>
      <c r="F54" s="18">
        <f>_xlfn.XLOOKUP(B52,Table5[Tekjur],Table5[7505 Fljótsdalshreppur])</f>
        <v>77562</v>
      </c>
    </row>
    <row r="55" spans="1:6">
      <c r="B55" s="2" t="s">
        <v>20</v>
      </c>
      <c r="C55" s="19">
        <f>_xlfn.XLOOKUP(B52,Table6[Tekjur],Table6[7300 Fjarðabyggð])</f>
        <v>132780</v>
      </c>
      <c r="D55" s="19">
        <f>_xlfn.XLOOKUP(B52,Table6[Tekjur],Table6[7400 Múlaþing])</f>
        <v>111118</v>
      </c>
      <c r="E55" s="19">
        <f>_xlfn.XLOOKUP(B52,Table6[Tekjur],Table6[7502 Vopnafjarðarhreppur])</f>
        <v>17237</v>
      </c>
      <c r="F55" s="19">
        <f>_xlfn.XLOOKUP(B52,Table6[Tekjur],Table6[7505 Fljótsdalshreppur])</f>
        <v>3923</v>
      </c>
    </row>
    <row r="56" spans="1:6">
      <c r="B56" s="20" t="s">
        <v>36</v>
      </c>
      <c r="C56" s="21">
        <f t="shared" ref="C56:F56" si="15">C53-C54+C55</f>
        <v>751156</v>
      </c>
      <c r="D56" s="21">
        <f t="shared" si="15"/>
        <v>220303</v>
      </c>
      <c r="E56" s="21">
        <f t="shared" si="15"/>
        <v>52607</v>
      </c>
      <c r="F56" s="21">
        <f t="shared" si="15"/>
        <v>183475</v>
      </c>
    </row>
    <row r="57" spans="1:6">
      <c r="A57" t="s">
        <v>37</v>
      </c>
      <c r="B57" s="22">
        <v>2020</v>
      </c>
      <c r="C57" s="23">
        <f>C56*$F$4/$A52</f>
        <v>1381281.749360614</v>
      </c>
      <c r="D57" s="23">
        <f t="shared" ref="D57:F57" si="16">D56*$F$4/$A52</f>
        <v>405109.60869565222</v>
      </c>
      <c r="E57" s="23">
        <f t="shared" si="16"/>
        <v>96737.680306905386</v>
      </c>
      <c r="F57" s="23">
        <f t="shared" si="16"/>
        <v>337387.53196930949</v>
      </c>
    </row>
    <row r="58" spans="1:6" ht="15.75" thickBot="1">
      <c r="B58" s="24" t="s">
        <v>38</v>
      </c>
      <c r="C58" s="25">
        <f>C56/C53</f>
        <v>0.21899202375701191</v>
      </c>
      <c r="D58" s="25">
        <f t="shared" ref="D58:F58" si="17">D56/D53</f>
        <v>7.380166883970482E-2</v>
      </c>
      <c r="E58" s="25">
        <f t="shared" si="17"/>
        <v>0.13910865955173837</v>
      </c>
      <c r="F58" s="25">
        <f t="shared" si="17"/>
        <v>0.71359396998996549</v>
      </c>
    </row>
    <row r="59" spans="1:6" ht="15.75" thickTop="1"/>
    <row r="62" spans="1:6" ht="21">
      <c r="A62">
        <f>_xlfn.XLOOKUP(B62,Úrvinnsla!$B$75:$B$93,Úrvinnsla!$C$75:$C$93)</f>
        <v>307.7</v>
      </c>
      <c r="B62" s="17">
        <v>2008</v>
      </c>
      <c r="C62" s="28" t="s">
        <v>5</v>
      </c>
      <c r="D62" s="28" t="s">
        <v>6</v>
      </c>
      <c r="E62" s="28" t="s">
        <v>39</v>
      </c>
      <c r="F62" s="28" t="s">
        <v>8</v>
      </c>
    </row>
    <row r="63" spans="1:6">
      <c r="B63" s="2" t="s">
        <v>11</v>
      </c>
      <c r="C63" s="18">
        <f>_xlfn.XLOOKUP(B62,Table4[Tekjur],Table4[7300 Fjarðabyggð])</f>
        <v>3220352</v>
      </c>
      <c r="D63" s="18">
        <f>_xlfn.XLOOKUP(B62,Table4[Tekjur],Table4[7400 Múlaþing])</f>
        <v>2775459</v>
      </c>
      <c r="E63" s="18">
        <f>_xlfn.XLOOKUP(B62,Table4[Tekjur],Table4[7502 Vopnafjarðarhreppur])</f>
        <v>405273</v>
      </c>
      <c r="F63" s="18">
        <f>_xlfn.XLOOKUP('Úrvinnsla Frh.'!B62,Table4[Tekjur],Table4[7505 Fljótsdalshreppur])</f>
        <v>206266</v>
      </c>
    </row>
    <row r="64" spans="1:6">
      <c r="B64" s="2" t="s">
        <v>16</v>
      </c>
      <c r="C64" s="18">
        <f>_xlfn.XLOOKUP(B62,Table5[Tekjur],Table5[7300 Fjarðabyggð])</f>
        <v>3154844</v>
      </c>
      <c r="D64" s="18">
        <f>_xlfn.XLOOKUP(B62,Table5[Tekjur],Table5[7400 Múlaþing])</f>
        <v>3227611</v>
      </c>
      <c r="E64" s="18">
        <f>_xlfn.XLOOKUP(B62,Table5[Tekjur],Table5[7502 Vopnafjarðarhreppur])</f>
        <v>364220</v>
      </c>
      <c r="F64" s="18">
        <f>_xlfn.XLOOKUP(B62,Table5[Tekjur],Table5[7505 Fljótsdalshreppur])</f>
        <v>108796</v>
      </c>
    </row>
    <row r="65" spans="1:6">
      <c r="B65" s="2" t="s">
        <v>20</v>
      </c>
      <c r="C65" s="19">
        <f>_xlfn.XLOOKUP(B62,Table6[Tekjur],Table6[7300 Fjarðabyggð])</f>
        <v>150949</v>
      </c>
      <c r="D65" s="19">
        <f>_xlfn.XLOOKUP(B62,Table6[Tekjur],Table6[7400 Múlaþing])</f>
        <v>118499</v>
      </c>
      <c r="E65" s="19">
        <f>_xlfn.XLOOKUP(B62,Table6[Tekjur],Table6[7502 Vopnafjarðarhreppur])</f>
        <v>21350</v>
      </c>
      <c r="F65" s="19">
        <f>_xlfn.XLOOKUP(B62,Table6[Tekjur],Table6[7505 Fljótsdalshreppur])</f>
        <v>9975</v>
      </c>
    </row>
    <row r="66" spans="1:6">
      <c r="B66" s="20" t="s">
        <v>36</v>
      </c>
      <c r="C66" s="21">
        <f t="shared" ref="C66:F66" si="18">C63-C64+C65</f>
        <v>216457</v>
      </c>
      <c r="D66" s="21">
        <f t="shared" si="18"/>
        <v>-333653</v>
      </c>
      <c r="E66" s="21">
        <f t="shared" si="18"/>
        <v>62403</v>
      </c>
      <c r="F66" s="21">
        <f t="shared" si="18"/>
        <v>107445</v>
      </c>
    </row>
    <row r="67" spans="1:6">
      <c r="A67" t="s">
        <v>37</v>
      </c>
      <c r="B67" s="22">
        <v>2020</v>
      </c>
      <c r="C67" s="23">
        <f>C66*$F$4/$A62</f>
        <v>354055.27494312648</v>
      </c>
      <c r="D67" s="23">
        <f t="shared" ref="D67:F67" si="19">D66*$F$4/$A62</f>
        <v>-545750.90965225874</v>
      </c>
      <c r="E67" s="23">
        <f t="shared" si="19"/>
        <v>102071.59538511539</v>
      </c>
      <c r="F67" s="23">
        <f t="shared" si="19"/>
        <v>175746.07897302569</v>
      </c>
    </row>
    <row r="68" spans="1:6" ht="15.75" thickBot="1">
      <c r="B68" s="24" t="s">
        <v>38</v>
      </c>
      <c r="C68" s="25">
        <f>C66/C63</f>
        <v>6.7215323045431055E-2</v>
      </c>
      <c r="D68" s="25">
        <f t="shared" ref="D68:F68" si="20">D66/D63</f>
        <v>-0.12021543103320928</v>
      </c>
      <c r="E68" s="25">
        <f t="shared" si="20"/>
        <v>0.1539776891132644</v>
      </c>
      <c r="F68" s="25">
        <f t="shared" si="20"/>
        <v>0.5209050449419681</v>
      </c>
    </row>
    <row r="69" spans="1:6" ht="15.75" thickTop="1"/>
    <row r="71" spans="1:6" ht="21">
      <c r="A71">
        <f>_xlfn.XLOOKUP(B71,Úrvinnsla!$B$75:$B$93,Úrvinnsla!$C$75:$C$93)</f>
        <v>344.6</v>
      </c>
      <c r="B71" s="17">
        <v>2009</v>
      </c>
      <c r="C71" s="28" t="s">
        <v>5</v>
      </c>
      <c r="D71" s="28" t="s">
        <v>6</v>
      </c>
      <c r="E71" s="28" t="s">
        <v>39</v>
      </c>
      <c r="F71" s="28" t="s">
        <v>8</v>
      </c>
    </row>
    <row r="72" spans="1:6">
      <c r="B72" s="2" t="s">
        <v>11</v>
      </c>
      <c r="C72" s="18">
        <f>_xlfn.XLOOKUP(B71,Table4[Tekjur],Table4[7300 Fjarðabyggð])</f>
        <v>3149335</v>
      </c>
      <c r="D72" s="18">
        <f>_xlfn.XLOOKUP(B71,Table4[Tekjur],Table4[7400 Múlaþing])</f>
        <v>2988492</v>
      </c>
      <c r="E72" s="18">
        <f>_xlfn.XLOOKUP(B71,Table4[Tekjur],Table4[7502 Vopnafjarðarhreppur])</f>
        <v>436581</v>
      </c>
      <c r="F72" s="18">
        <f>_xlfn.XLOOKUP('Úrvinnsla Frh.'!B71,Table4[Tekjur],Table4[7505 Fljótsdalshreppur])</f>
        <v>171104</v>
      </c>
    </row>
    <row r="73" spans="1:6">
      <c r="B73" s="2" t="s">
        <v>16</v>
      </c>
      <c r="C73" s="18">
        <f>_xlfn.XLOOKUP(B71,Table5[Tekjur],Table5[7300 Fjarðabyggð])</f>
        <v>3198268</v>
      </c>
      <c r="D73" s="18">
        <f>_xlfn.XLOOKUP(B71,Table5[Tekjur],Table5[7400 Múlaþing])</f>
        <v>3310803</v>
      </c>
      <c r="E73" s="18">
        <f>_xlfn.XLOOKUP(B71,Table5[Tekjur],Table5[7502 Vopnafjarðarhreppur])</f>
        <v>373283</v>
      </c>
      <c r="F73" s="18">
        <f>_xlfn.XLOOKUP(B71,Table5[Tekjur],Table5[7505 Fljótsdalshreppur])</f>
        <v>110624</v>
      </c>
    </row>
    <row r="74" spans="1:6">
      <c r="B74" s="2" t="s">
        <v>20</v>
      </c>
      <c r="C74" s="19">
        <f>_xlfn.XLOOKUP(B71,Table6[Tekjur],Table6[7300 Fjarðabyggð])</f>
        <v>164711</v>
      </c>
      <c r="D74" s="19">
        <f>_xlfn.XLOOKUP(B71,Table6[Tekjur],Table6[7400 Múlaþing])</f>
        <v>147248</v>
      </c>
      <c r="E74" s="19">
        <f>_xlfn.XLOOKUP(B71,Table6[Tekjur],Table6[7502 Vopnafjarðarhreppur])</f>
        <v>24178</v>
      </c>
      <c r="F74" s="19">
        <f>_xlfn.XLOOKUP(B71,Table6[Tekjur],Table6[7505 Fljótsdalshreppur])</f>
        <v>0</v>
      </c>
    </row>
    <row r="75" spans="1:6">
      <c r="B75" s="20" t="s">
        <v>36</v>
      </c>
      <c r="C75" s="21">
        <f t="shared" ref="C75:F75" si="21">C72-C73+C74</f>
        <v>115778</v>
      </c>
      <c r="D75" s="21">
        <f t="shared" si="21"/>
        <v>-175063</v>
      </c>
      <c r="E75" s="21">
        <f t="shared" si="21"/>
        <v>87476</v>
      </c>
      <c r="F75" s="21">
        <f t="shared" si="21"/>
        <v>60480</v>
      </c>
    </row>
    <row r="76" spans="1:6">
      <c r="A76" t="s">
        <v>37</v>
      </c>
      <c r="B76" s="22">
        <v>2020</v>
      </c>
      <c r="C76" s="23">
        <f>C75*$F$4/$A71</f>
        <v>169097.69994196168</v>
      </c>
      <c r="D76" s="23">
        <f t="shared" ref="D76:F76" si="22">D75*$F$4/$A71</f>
        <v>-255685.45531050494</v>
      </c>
      <c r="E76" s="23">
        <f t="shared" si="22"/>
        <v>127761.66802089379</v>
      </c>
      <c r="F76" s="23">
        <f t="shared" si="22"/>
        <v>88333.093441671503</v>
      </c>
    </row>
    <row r="77" spans="1:6" ht="15.75" thickBot="1">
      <c r="B77" s="24" t="s">
        <v>38</v>
      </c>
      <c r="C77" s="25">
        <f>C75/C72</f>
        <v>3.6762681645490236E-2</v>
      </c>
      <c r="D77" s="25">
        <f t="shared" ref="D77:F77" si="23">D75/D72</f>
        <v>-5.8579042540518766E-2</v>
      </c>
      <c r="E77" s="25">
        <f t="shared" si="23"/>
        <v>0.20036602600662878</v>
      </c>
      <c r="F77" s="25">
        <f t="shared" si="23"/>
        <v>0.35346923508509442</v>
      </c>
    </row>
    <row r="78" spans="1:6" ht="15.75" thickTop="1"/>
    <row r="80" spans="1:6" ht="21">
      <c r="A80">
        <f>_xlfn.XLOOKUP(B80,Úrvinnsla!$B$75:$B$93,Úrvinnsla!$C$75:$C$93)</f>
        <v>363.2</v>
      </c>
      <c r="B80" s="17">
        <v>2010</v>
      </c>
      <c r="C80" s="28" t="s">
        <v>5</v>
      </c>
      <c r="D80" s="28" t="s">
        <v>6</v>
      </c>
      <c r="E80" s="28" t="s">
        <v>39</v>
      </c>
      <c r="F80" s="28" t="s">
        <v>8</v>
      </c>
    </row>
    <row r="81" spans="1:6">
      <c r="B81" s="2" t="s">
        <v>11</v>
      </c>
      <c r="C81" s="18">
        <f>_xlfn.XLOOKUP(B80,Table4[Tekjur],Table4[7300 Fjarðabyggð])</f>
        <v>3344090</v>
      </c>
      <c r="D81" s="18">
        <f>_xlfn.XLOOKUP(B80,Table4[Tekjur],Table4[7400 Múlaþing])</f>
        <v>3005746</v>
      </c>
      <c r="E81" s="18">
        <f>_xlfn.XLOOKUP(B80,Table4[Tekjur],Table4[7502 Vopnafjarðarhreppur])</f>
        <v>455883</v>
      </c>
      <c r="F81" s="18">
        <f>_xlfn.XLOOKUP('Úrvinnsla Frh.'!B80,Table4[Tekjur],Table4[7505 Fljótsdalshreppur])</f>
        <v>138461</v>
      </c>
    </row>
    <row r="82" spans="1:6">
      <c r="B82" s="2" t="s">
        <v>16</v>
      </c>
      <c r="C82" s="18">
        <f>_xlfn.XLOOKUP(B80,Table5[Tekjur],Table5[7300 Fjarðabyggð])</f>
        <v>3182067</v>
      </c>
      <c r="D82" s="18">
        <f>_xlfn.XLOOKUP(B80,Table5[Tekjur],Table5[7400 Múlaþing])</f>
        <v>3204995</v>
      </c>
      <c r="E82" s="18">
        <f>_xlfn.XLOOKUP(B80,Table5[Tekjur],Table5[7502 Vopnafjarðarhreppur])</f>
        <v>417850</v>
      </c>
      <c r="F82" s="18">
        <f>_xlfn.XLOOKUP(B80,Table5[Tekjur],Table5[7505 Fljótsdalshreppur])</f>
        <v>132141</v>
      </c>
    </row>
    <row r="83" spans="1:6">
      <c r="B83" s="2" t="s">
        <v>20</v>
      </c>
      <c r="C83" s="19">
        <f>_xlfn.XLOOKUP(B80,Table6[Tekjur],Table6[7300 Fjarðabyggð])</f>
        <v>217775</v>
      </c>
      <c r="D83" s="19">
        <f>_xlfn.XLOOKUP(B80,Table6[Tekjur],Table6[7400 Múlaþing])</f>
        <v>191084</v>
      </c>
      <c r="E83" s="19">
        <f>_xlfn.XLOOKUP(B80,Table6[Tekjur],Table6[7502 Vopnafjarðarhreppur])</f>
        <v>26023</v>
      </c>
      <c r="F83" s="19">
        <f>_xlfn.XLOOKUP(B80,Table6[Tekjur],Table6[7505 Fljótsdalshreppur])</f>
        <v>10906</v>
      </c>
    </row>
    <row r="84" spans="1:6">
      <c r="B84" s="20" t="s">
        <v>36</v>
      </c>
      <c r="C84" s="21">
        <f t="shared" ref="C84:F84" si="24">C81-C82+C83</f>
        <v>379798</v>
      </c>
      <c r="D84" s="21">
        <f t="shared" si="24"/>
        <v>-8165</v>
      </c>
      <c r="E84" s="21">
        <f t="shared" si="24"/>
        <v>64056</v>
      </c>
      <c r="F84" s="21">
        <f t="shared" si="24"/>
        <v>17226</v>
      </c>
    </row>
    <row r="85" spans="1:6">
      <c r="A85" t="s">
        <v>37</v>
      </c>
      <c r="B85" s="22">
        <v>2020</v>
      </c>
      <c r="C85" s="23">
        <f>C84*$F$4/$A80</f>
        <v>526300.47742290748</v>
      </c>
      <c r="D85" s="23">
        <f t="shared" ref="D85:F85" si="25">D84*$F$4/$A80</f>
        <v>-11314.549834801763</v>
      </c>
      <c r="E85" s="23">
        <f t="shared" si="25"/>
        <v>88764.825991189427</v>
      </c>
      <c r="F85" s="23">
        <f t="shared" si="25"/>
        <v>23870.720814977976</v>
      </c>
    </row>
    <row r="86" spans="1:6" ht="15.75" thickBot="1">
      <c r="B86" s="24" t="s">
        <v>38</v>
      </c>
      <c r="C86" s="25">
        <f>C84/C81</f>
        <v>0.11357290025089038</v>
      </c>
      <c r="D86" s="25">
        <f t="shared" ref="D86:F86" si="26">D84/D81</f>
        <v>-2.7164637331298122E-3</v>
      </c>
      <c r="E86" s="25">
        <f t="shared" si="26"/>
        <v>0.14050973605069722</v>
      </c>
      <c r="F86" s="25">
        <f t="shared" si="26"/>
        <v>0.12441048381854819</v>
      </c>
    </row>
    <row r="87" spans="1:6" ht="15.75" thickTop="1"/>
    <row r="91" spans="1:6" ht="21">
      <c r="A91">
        <f>_xlfn.XLOOKUP(B91,Úrvinnsla!$B$75:$B$93,Úrvinnsla!$C$75:$C$93)</f>
        <v>377.7</v>
      </c>
      <c r="B91" s="17">
        <v>2011</v>
      </c>
      <c r="C91" s="28" t="s">
        <v>5</v>
      </c>
      <c r="D91" s="28" t="s">
        <v>6</v>
      </c>
      <c r="E91" s="28" t="s">
        <v>39</v>
      </c>
      <c r="F91" s="28" t="s">
        <v>8</v>
      </c>
    </row>
    <row r="92" spans="1:6">
      <c r="B92" s="2" t="s">
        <v>11</v>
      </c>
      <c r="C92" s="18">
        <f>_xlfn.XLOOKUP(B91,Table4[Tekjur],Table4[7300 Fjarðabyggð])</f>
        <v>3482493</v>
      </c>
      <c r="D92" s="18">
        <f>_xlfn.XLOOKUP(B91,Table4[Tekjur],Table4[7400 Múlaþing])</f>
        <v>3556833.3089618683</v>
      </c>
      <c r="E92" s="18">
        <f>_xlfn.XLOOKUP(B91,Table4[Tekjur],Table4[7502 Vopnafjarðarhreppur])</f>
        <v>468285</v>
      </c>
      <c r="F92" s="18">
        <f>_xlfn.XLOOKUP('Úrvinnsla Frh.'!B91,Table4[Tekjur],Table4[7505 Fljótsdalshreppur])</f>
        <v>156691</v>
      </c>
    </row>
    <row r="93" spans="1:6">
      <c r="B93" s="2" t="s">
        <v>16</v>
      </c>
      <c r="C93" s="18">
        <f>_xlfn.XLOOKUP(B91,Table5[Tekjur],Table5[7300 Fjarðabyggð])</f>
        <v>3336391</v>
      </c>
      <c r="D93" s="18">
        <f>_xlfn.XLOOKUP(B91,Table5[Tekjur],Table5[7400 Múlaþing])</f>
        <v>3564316.4279460907</v>
      </c>
      <c r="E93" s="18">
        <f>_xlfn.XLOOKUP(B91,Table5[Tekjur],Table5[7502 Vopnafjarðarhreppur])</f>
        <v>461845</v>
      </c>
      <c r="F93" s="18">
        <f>_xlfn.XLOOKUP(B91,Table5[Tekjur],Table5[7505 Fljótsdalshreppur])</f>
        <v>149003</v>
      </c>
    </row>
    <row r="94" spans="1:6">
      <c r="B94" s="2" t="s">
        <v>20</v>
      </c>
      <c r="C94" s="19">
        <f>_xlfn.XLOOKUP(B91,Table6[Tekjur],Table6[7300 Fjarðabyggð])</f>
        <v>218948</v>
      </c>
      <c r="D94" s="19">
        <f>_xlfn.XLOOKUP(B91,Table6[Tekjur],Table6[7400 Múlaþing])</f>
        <v>203636.78210449219</v>
      </c>
      <c r="E94" s="19">
        <f>_xlfn.XLOOKUP(B91,Table6[Tekjur],Table6[7502 Vopnafjarðarhreppur])</f>
        <v>26056</v>
      </c>
      <c r="F94" s="19">
        <f>_xlfn.XLOOKUP(B91,Table6[Tekjur],Table6[7505 Fljótsdalshreppur])</f>
        <v>21300</v>
      </c>
    </row>
    <row r="95" spans="1:6">
      <c r="B95" s="20" t="s">
        <v>36</v>
      </c>
      <c r="C95" s="21">
        <f t="shared" ref="C95:F95" si="27">C92-C93+C94</f>
        <v>365050</v>
      </c>
      <c r="D95" s="21">
        <f t="shared" si="27"/>
        <v>196153.66312026978</v>
      </c>
      <c r="E95" s="21">
        <f t="shared" si="27"/>
        <v>32496</v>
      </c>
      <c r="F95" s="21">
        <f t="shared" si="27"/>
        <v>28988</v>
      </c>
    </row>
    <row r="96" spans="1:6">
      <c r="A96" t="s">
        <v>37</v>
      </c>
      <c r="B96" s="22">
        <v>2020</v>
      </c>
      <c r="C96" s="23">
        <f>C95*$F$4/$A91</f>
        <v>486443.38099020388</v>
      </c>
      <c r="D96" s="23">
        <f t="shared" ref="D96:F96" si="28">D95*$F$4/$A91</f>
        <v>261382.41633156416</v>
      </c>
      <c r="E96" s="23">
        <f t="shared" si="28"/>
        <v>43302.18903891978</v>
      </c>
      <c r="F96" s="23">
        <f t="shared" si="28"/>
        <v>38627.642043950225</v>
      </c>
    </row>
    <row r="97" spans="1:6" ht="15.75" thickBot="1">
      <c r="B97" s="24" t="s">
        <v>38</v>
      </c>
      <c r="C97" s="25">
        <f>C95/C92</f>
        <v>0.10482433130518855</v>
      </c>
      <c r="D97" s="25">
        <f t="shared" ref="D97:F97" si="29">D95/D92</f>
        <v>5.5148399174635786E-2</v>
      </c>
      <c r="E97" s="25">
        <f t="shared" si="29"/>
        <v>6.939363848938146E-2</v>
      </c>
      <c r="F97" s="25">
        <f t="shared" si="29"/>
        <v>0.18500105302793396</v>
      </c>
    </row>
    <row r="98" spans="1:6" ht="15.75" thickTop="1"/>
    <row r="100" spans="1:6" ht="21">
      <c r="A100">
        <f>_xlfn.XLOOKUP(B100,Úrvinnsla!$B$75:$B$93,Úrvinnsla!$C$75:$C$93)</f>
        <v>397.3</v>
      </c>
      <c r="B100" s="17">
        <v>2012</v>
      </c>
      <c r="C100" s="28" t="s">
        <v>5</v>
      </c>
      <c r="D100" s="28" t="s">
        <v>6</v>
      </c>
      <c r="E100" s="28" t="s">
        <v>39</v>
      </c>
      <c r="F100" s="28" t="s">
        <v>8</v>
      </c>
    </row>
    <row r="101" spans="1:6">
      <c r="B101" s="2" t="s">
        <v>11</v>
      </c>
      <c r="C101" s="18">
        <f>_xlfn.XLOOKUP(B100,Table4[Tekjur],Table4[7300 Fjarðabyggð])</f>
        <v>3689881</v>
      </c>
      <c r="D101" s="18">
        <f>_xlfn.XLOOKUP(B100,Table4[Tekjur],Table4[7400 Múlaþing])</f>
        <v>3694328</v>
      </c>
      <c r="E101" s="18">
        <f>_xlfn.XLOOKUP(B100,Table4[Tekjur],Table4[7502 Vopnafjarðarhreppur])</f>
        <v>490207</v>
      </c>
      <c r="F101" s="18">
        <f>_xlfn.XLOOKUP('Úrvinnsla Frh.'!B100,Table4[Tekjur],Table4[7505 Fljótsdalshreppur])</f>
        <v>149233</v>
      </c>
    </row>
    <row r="102" spans="1:6">
      <c r="B102" s="2" t="s">
        <v>16</v>
      </c>
      <c r="C102" s="18">
        <f>_xlfn.XLOOKUP(B100,Table5[Tekjur],Table5[7300 Fjarðabyggð])</f>
        <v>3412667</v>
      </c>
      <c r="D102" s="18">
        <f>_xlfn.XLOOKUP(B100,Table5[Tekjur],Table5[7400 Múlaþing])</f>
        <v>3617306</v>
      </c>
      <c r="E102" s="18">
        <f>_xlfn.XLOOKUP(B100,Table5[Tekjur],Table5[7502 Vopnafjarðarhreppur])</f>
        <v>476893</v>
      </c>
      <c r="F102" s="18">
        <f>_xlfn.XLOOKUP(B100,Table5[Tekjur],Table5[7505 Fljótsdalshreppur])</f>
        <v>158943</v>
      </c>
    </row>
    <row r="103" spans="1:6">
      <c r="B103" s="2" t="s">
        <v>20</v>
      </c>
      <c r="C103" s="19">
        <f>_xlfn.XLOOKUP(B100,Table6[Tekjur],Table6[7300 Fjarðabyggð])</f>
        <v>221226</v>
      </c>
      <c r="D103" s="19">
        <f>_xlfn.XLOOKUP(B100,Table6[Tekjur],Table6[7400 Múlaþing])</f>
        <v>206565</v>
      </c>
      <c r="E103" s="19">
        <f>_xlfn.XLOOKUP(B100,Table6[Tekjur],Table6[7502 Vopnafjarðarhreppur])</f>
        <v>26796</v>
      </c>
      <c r="F103" s="19">
        <f>_xlfn.XLOOKUP(B100,Table6[Tekjur],Table6[7505 Fljótsdalshreppur])</f>
        <v>27835</v>
      </c>
    </row>
    <row r="104" spans="1:6">
      <c r="B104" s="20" t="s">
        <v>36</v>
      </c>
      <c r="C104" s="21">
        <f t="shared" ref="C104:F104" si="30">C101-C102+C103</f>
        <v>498440</v>
      </c>
      <c r="D104" s="21">
        <f t="shared" si="30"/>
        <v>283587</v>
      </c>
      <c r="E104" s="21">
        <f t="shared" si="30"/>
        <v>40110</v>
      </c>
      <c r="F104" s="21">
        <f t="shared" si="30"/>
        <v>18125</v>
      </c>
    </row>
    <row r="105" spans="1:6">
      <c r="A105" t="s">
        <v>37</v>
      </c>
      <c r="B105" s="22">
        <v>2020</v>
      </c>
      <c r="C105" s="23">
        <f>C104*$F$4/$A100</f>
        <v>631424.24364460108</v>
      </c>
      <c r="D105" s="23">
        <f t="shared" ref="D105:F105" si="31">D104*$F$4/$A100</f>
        <v>359248.26856279885</v>
      </c>
      <c r="E105" s="23">
        <f t="shared" si="31"/>
        <v>50811.384344324186</v>
      </c>
      <c r="F105" s="23">
        <f t="shared" si="31"/>
        <v>22960.766423357665</v>
      </c>
    </row>
    <row r="106" spans="1:6" ht="15.75" thickBot="1">
      <c r="B106" s="24" t="s">
        <v>38</v>
      </c>
      <c r="C106" s="25">
        <f>C104/C101</f>
        <v>0.13508294711943286</v>
      </c>
      <c r="D106" s="25">
        <f t="shared" ref="D106:F106" si="32">D104/D101</f>
        <v>7.6762810448882723E-2</v>
      </c>
      <c r="E106" s="25">
        <f t="shared" si="32"/>
        <v>8.1822576992984591E-2</v>
      </c>
      <c r="F106" s="25">
        <f t="shared" si="32"/>
        <v>0.12145437001199466</v>
      </c>
    </row>
    <row r="107" spans="1:6" ht="15.75" thickTop="1"/>
    <row r="109" spans="1:6" ht="21">
      <c r="A109">
        <f>_xlfn.XLOOKUP(B109,Úrvinnsla!$B$75:$B$93,Úrvinnsla!$C$75:$C$93)</f>
        <v>412.7</v>
      </c>
      <c r="B109" s="17">
        <v>2013</v>
      </c>
      <c r="C109" s="28" t="s">
        <v>5</v>
      </c>
      <c r="D109" s="28" t="s">
        <v>6</v>
      </c>
      <c r="E109" s="28" t="s">
        <v>39</v>
      </c>
      <c r="F109" s="28" t="s">
        <v>8</v>
      </c>
    </row>
    <row r="110" spans="1:6">
      <c r="B110" s="2" t="s">
        <v>11</v>
      </c>
      <c r="C110" s="18">
        <f>_xlfn.XLOOKUP(B109,Table4[Tekjur],Table4[7300 Fjarðabyggð])</f>
        <v>3970605</v>
      </c>
      <c r="D110" s="18">
        <f>_xlfn.XLOOKUP(B109,Table4[Tekjur],Table4[7400 Múlaþing])</f>
        <v>3985687</v>
      </c>
      <c r="E110" s="18">
        <f>_xlfn.XLOOKUP(B109,Table4[Tekjur],Table4[7502 Vopnafjarðarhreppur])</f>
        <v>545157</v>
      </c>
      <c r="F110" s="18">
        <f>_xlfn.XLOOKUP('Úrvinnsla Frh.'!B109,Table4[Tekjur],Table4[7505 Fljótsdalshreppur])</f>
        <v>136617</v>
      </c>
    </row>
    <row r="111" spans="1:6">
      <c r="B111" s="2" t="s">
        <v>16</v>
      </c>
      <c r="C111" s="18">
        <f>_xlfn.XLOOKUP(B109,Table5[Tekjur],Table5[7300 Fjarðabyggð])</f>
        <v>3548916</v>
      </c>
      <c r="D111" s="18">
        <f>_xlfn.XLOOKUP(B109,Table5[Tekjur],Table5[7400 Múlaþing])</f>
        <v>3984228</v>
      </c>
      <c r="E111" s="18">
        <f>_xlfn.XLOOKUP(B109,Table5[Tekjur],Table5[7502 Vopnafjarðarhreppur])</f>
        <v>515815</v>
      </c>
      <c r="F111" s="18">
        <f>_xlfn.XLOOKUP(B109,Table5[Tekjur],Table5[7505 Fljótsdalshreppur])</f>
        <v>159848</v>
      </c>
    </row>
    <row r="112" spans="1:6">
      <c r="B112" s="2" t="s">
        <v>20</v>
      </c>
      <c r="C112" s="19">
        <f>_xlfn.XLOOKUP(B109,Table6[Tekjur],Table6[7300 Fjarðabyggð])</f>
        <v>223325</v>
      </c>
      <c r="D112" s="19">
        <f>_xlfn.XLOOKUP(B109,Table6[Tekjur],Table6[7400 Múlaþing])</f>
        <v>209199</v>
      </c>
      <c r="E112" s="19">
        <f>_xlfn.XLOOKUP(B109,Table6[Tekjur],Table6[7502 Vopnafjarðarhreppur])</f>
        <v>29663</v>
      </c>
      <c r="F112" s="19">
        <f>_xlfn.XLOOKUP(B109,Table6[Tekjur],Table6[7505 Fljótsdalshreppur])</f>
        <v>27835</v>
      </c>
    </row>
    <row r="113" spans="1:6">
      <c r="B113" s="20" t="s">
        <v>36</v>
      </c>
      <c r="C113" s="21">
        <f t="shared" ref="C113:F113" si="33">C110-C111+C112</f>
        <v>645014</v>
      </c>
      <c r="D113" s="21">
        <f t="shared" si="33"/>
        <v>210658</v>
      </c>
      <c r="E113" s="21">
        <f t="shared" si="33"/>
        <v>59005</v>
      </c>
      <c r="F113" s="21">
        <f t="shared" si="33"/>
        <v>4604</v>
      </c>
    </row>
    <row r="114" spans="1:6">
      <c r="A114" t="s">
        <v>37</v>
      </c>
      <c r="B114" s="22">
        <v>2020</v>
      </c>
      <c r="C114" s="23">
        <f>C113*$F$4/$A109</f>
        <v>786613.87496971164</v>
      </c>
      <c r="D114" s="23">
        <f t="shared" ref="D114:F114" si="34">D113*$F$4/$A109</f>
        <v>256903.73491640418</v>
      </c>
      <c r="E114" s="23">
        <f t="shared" si="34"/>
        <v>71958.363217833787</v>
      </c>
      <c r="F114" s="23">
        <f t="shared" si="34"/>
        <v>5614.7157741701003</v>
      </c>
    </row>
    <row r="115" spans="1:6" ht="15.75" thickBot="1">
      <c r="B115" s="24" t="s">
        <v>38</v>
      </c>
      <c r="C115" s="25">
        <f>C113/C110</f>
        <v>0.1624472844818359</v>
      </c>
      <c r="D115" s="25">
        <f t="shared" ref="D115:F115" si="35">D113/D110</f>
        <v>5.2853623478210911E-2</v>
      </c>
      <c r="E115" s="25">
        <f t="shared" si="35"/>
        <v>0.10823487545789562</v>
      </c>
      <c r="F115" s="25">
        <f t="shared" si="35"/>
        <v>3.3700051970106212E-2</v>
      </c>
    </row>
    <row r="116" spans="1:6" ht="15.75" thickTop="1">
      <c r="B116" s="2"/>
      <c r="C116" s="26"/>
      <c r="D116" s="26"/>
      <c r="E116" s="26"/>
      <c r="F116" s="26"/>
    </row>
    <row r="117" spans="1:6">
      <c r="B117" s="2"/>
      <c r="C117" s="26"/>
      <c r="D117" s="26"/>
      <c r="E117" s="26"/>
      <c r="F117" s="26"/>
    </row>
    <row r="118" spans="1:6">
      <c r="B118" s="2"/>
      <c r="C118" s="26"/>
      <c r="D118" s="26"/>
      <c r="E118" s="26"/>
      <c r="F118" s="26"/>
    </row>
    <row r="119" spans="1:6">
      <c r="B119" s="2"/>
      <c r="C119" s="26"/>
      <c r="D119" s="26"/>
      <c r="E119" s="26"/>
      <c r="F119" s="26"/>
    </row>
    <row r="120" spans="1:6" ht="21">
      <c r="A120">
        <f>_xlfn.XLOOKUP(B120,Úrvinnsla!$B$75:$B$93,Úrvinnsla!$C$75:$C$93)</f>
        <v>421.1</v>
      </c>
      <c r="B120" s="17">
        <v>2014</v>
      </c>
      <c r="C120" s="28" t="s">
        <v>5</v>
      </c>
      <c r="D120" s="28" t="s">
        <v>6</v>
      </c>
      <c r="E120" s="28" t="s">
        <v>39</v>
      </c>
      <c r="F120" s="28" t="s">
        <v>8</v>
      </c>
    </row>
    <row r="121" spans="1:6">
      <c r="B121" s="2" t="s">
        <v>11</v>
      </c>
      <c r="C121" s="18">
        <f>_xlfn.XLOOKUP(B120,Table4[Tekjur],Table4[7300 Fjarðabyggð])</f>
        <v>4265605</v>
      </c>
      <c r="D121" s="18">
        <f>_xlfn.XLOOKUP(B120,Table4[Tekjur],Table4[7400 Múlaþing])</f>
        <v>4179484</v>
      </c>
      <c r="E121" s="18">
        <f>_xlfn.XLOOKUP(B120,Table4[Tekjur],Table4[7502 Vopnafjarðarhreppur])</f>
        <v>592505</v>
      </c>
      <c r="F121" s="18">
        <f>_xlfn.XLOOKUP('Úrvinnsla Frh.'!B120,Table4[Tekjur],Table4[7505 Fljótsdalshreppur])</f>
        <v>144460</v>
      </c>
    </row>
    <row r="122" spans="1:6">
      <c r="B122" s="2" t="s">
        <v>16</v>
      </c>
      <c r="C122" s="18">
        <f>_xlfn.XLOOKUP(B120,Table5[Tekjur],Table5[7300 Fjarðabyggð])</f>
        <v>4093000</v>
      </c>
      <c r="D122" s="18">
        <f>_xlfn.XLOOKUP(B120,Table5[Tekjur],Table5[7400 Múlaþing])</f>
        <v>4247688</v>
      </c>
      <c r="E122" s="18">
        <f>_xlfn.XLOOKUP(B120,Table5[Tekjur],Table5[7502 Vopnafjarðarhreppur])</f>
        <v>585372</v>
      </c>
      <c r="F122" s="18">
        <f>_xlfn.XLOOKUP(B120,Table5[Tekjur],Table5[7505 Fljótsdalshreppur])</f>
        <v>145711</v>
      </c>
    </row>
    <row r="123" spans="1:6">
      <c r="B123" s="2" t="s">
        <v>20</v>
      </c>
      <c r="C123" s="19">
        <f>_xlfn.XLOOKUP(B120,Table6[Tekjur],Table6[7300 Fjarðabyggð])</f>
        <v>219798</v>
      </c>
      <c r="D123" s="19">
        <f>_xlfn.XLOOKUP(B120,Table6[Tekjur],Table6[7400 Múlaþing])</f>
        <v>216835</v>
      </c>
      <c r="E123" s="19">
        <f>_xlfn.XLOOKUP(B120,Table6[Tekjur],Table6[7502 Vopnafjarðarhreppur])</f>
        <v>33119</v>
      </c>
      <c r="F123" s="19">
        <f>_xlfn.XLOOKUP(B120,Table6[Tekjur],Table6[7505 Fljótsdalshreppur])</f>
        <v>28716</v>
      </c>
    </row>
    <row r="124" spans="1:6">
      <c r="B124" s="20" t="s">
        <v>36</v>
      </c>
      <c r="C124" s="21">
        <f t="shared" ref="C124:F124" si="36">C121-C122+C123</f>
        <v>392403</v>
      </c>
      <c r="D124" s="21">
        <f t="shared" si="36"/>
        <v>148631</v>
      </c>
      <c r="E124" s="21">
        <f t="shared" si="36"/>
        <v>40252</v>
      </c>
      <c r="F124" s="21">
        <f t="shared" si="36"/>
        <v>27465</v>
      </c>
    </row>
    <row r="125" spans="1:6">
      <c r="A125" t="s">
        <v>37</v>
      </c>
      <c r="B125" s="22">
        <v>2020</v>
      </c>
      <c r="C125" s="23">
        <f>C124*$F$4/$A120</f>
        <v>469001.25837093324</v>
      </c>
      <c r="D125" s="23">
        <f t="shared" ref="D125:F125" si="37">D124*$F$4/$A120</f>
        <v>177644.2229874139</v>
      </c>
      <c r="E125" s="23">
        <f t="shared" si="37"/>
        <v>48109.312752315367</v>
      </c>
      <c r="F125" s="23">
        <f t="shared" si="37"/>
        <v>32826.251484208027</v>
      </c>
    </row>
    <row r="126" spans="1:6" ht="15.75" thickBot="1">
      <c r="B126" s="24" t="s">
        <v>38</v>
      </c>
      <c r="C126" s="25">
        <f>C124/C121</f>
        <v>9.1992343407324401E-2</v>
      </c>
      <c r="D126" s="25">
        <f t="shared" ref="D126:F126" si="38">D124/D121</f>
        <v>3.5562045458243173E-2</v>
      </c>
      <c r="E126" s="25">
        <f t="shared" si="38"/>
        <v>6.793529168530224E-2</v>
      </c>
      <c r="F126" s="25">
        <f t="shared" si="38"/>
        <v>0.19012183303336563</v>
      </c>
    </row>
    <row r="127" spans="1:6" ht="15.75" thickTop="1"/>
    <row r="130" spans="1:6" ht="21">
      <c r="A130">
        <f>_xlfn.XLOOKUP(B130,Úrvinnsla!$B$75:$B$93,Úrvinnsla!$C$75:$C$93)</f>
        <v>428</v>
      </c>
      <c r="B130" s="17">
        <v>2015</v>
      </c>
      <c r="C130" s="28" t="s">
        <v>5</v>
      </c>
      <c r="D130" s="28" t="s">
        <v>6</v>
      </c>
      <c r="E130" s="28" t="s">
        <v>39</v>
      </c>
      <c r="F130" s="28" t="s">
        <v>8</v>
      </c>
    </row>
    <row r="131" spans="1:6">
      <c r="B131" s="2" t="s">
        <v>11</v>
      </c>
      <c r="C131" s="18">
        <f>_xlfn.XLOOKUP(B130,Table4[Tekjur],Table4[7300 Fjarðabyggð])</f>
        <v>4568424</v>
      </c>
      <c r="D131" s="18">
        <f>_xlfn.XLOOKUP(B130,Table4[Tekjur],Table4[7400 Múlaþing])</f>
        <v>4555654</v>
      </c>
      <c r="E131" s="18">
        <f>_xlfn.XLOOKUP(B130,Table4[Tekjur],Table4[7502 Vopnafjarðarhreppur])</f>
        <v>622542</v>
      </c>
      <c r="F131" s="18">
        <f>_xlfn.XLOOKUP('Úrvinnsla Frh.'!B130,Table4[Tekjur],Table4[7505 Fljótsdalshreppur])</f>
        <v>161969</v>
      </c>
    </row>
    <row r="132" spans="1:6">
      <c r="B132" s="2" t="s">
        <v>16</v>
      </c>
      <c r="C132" s="18">
        <f>_xlfn.XLOOKUP(B130,Table5[Tekjur],Table5[7300 Fjarðabyggð])</f>
        <v>4294255</v>
      </c>
      <c r="D132" s="18">
        <f>_xlfn.XLOOKUP(B130,Table5[Tekjur],Table5[7400 Múlaþing])</f>
        <v>4721186</v>
      </c>
      <c r="E132" s="18">
        <f>_xlfn.XLOOKUP(B130,Table5[Tekjur],Table5[7502 Vopnafjarðarhreppur])</f>
        <v>622741</v>
      </c>
      <c r="F132" s="18">
        <f>_xlfn.XLOOKUP(B130,Table5[Tekjur],Table5[7505 Fljótsdalshreppur])</f>
        <v>144045</v>
      </c>
    </row>
    <row r="133" spans="1:6">
      <c r="B133" s="2" t="s">
        <v>20</v>
      </c>
      <c r="C133" s="19">
        <f>_xlfn.XLOOKUP(B130,Table6[Tekjur],Table6[7300 Fjarðabyggð])</f>
        <v>220100</v>
      </c>
      <c r="D133" s="19">
        <f>_xlfn.XLOOKUP(B130,Table6[Tekjur],Table6[7400 Múlaþing])</f>
        <v>209610</v>
      </c>
      <c r="E133" s="19">
        <f>_xlfn.XLOOKUP(B130,Table6[Tekjur],Table6[7502 Vopnafjarðarhreppur])</f>
        <v>34441</v>
      </c>
      <c r="F133" s="19">
        <f>_xlfn.XLOOKUP(B130,Table6[Tekjur],Table6[7505 Fljótsdalshreppur])</f>
        <v>29317</v>
      </c>
    </row>
    <row r="134" spans="1:6">
      <c r="B134" s="20" t="s">
        <v>36</v>
      </c>
      <c r="C134" s="21">
        <f t="shared" ref="C134:F134" si="39">C131-C132+C133</f>
        <v>494269</v>
      </c>
      <c r="D134" s="21">
        <f t="shared" si="39"/>
        <v>44078</v>
      </c>
      <c r="E134" s="21">
        <f t="shared" si="39"/>
        <v>34242</v>
      </c>
      <c r="F134" s="21">
        <f t="shared" si="39"/>
        <v>47241</v>
      </c>
    </row>
    <row r="135" spans="1:6">
      <c r="A135" t="s">
        <v>37</v>
      </c>
      <c r="B135" s="22">
        <v>2020</v>
      </c>
      <c r="C135" s="23">
        <f>C134*$F$4/$A130</f>
        <v>581228.00864485989</v>
      </c>
      <c r="D135" s="23">
        <f t="shared" ref="D135:F135" si="40">D134*$F$4/$A130</f>
        <v>51832.844392523373</v>
      </c>
      <c r="E135" s="23">
        <f t="shared" si="40"/>
        <v>40266.351869158883</v>
      </c>
      <c r="F135" s="23">
        <f t="shared" si="40"/>
        <v>55552.325467289724</v>
      </c>
    </row>
    <row r="136" spans="1:6" ht="15.75" thickBot="1">
      <c r="B136" s="24" t="s">
        <v>38</v>
      </c>
      <c r="C136" s="25">
        <f>C134/C131</f>
        <v>0.10819245323989192</v>
      </c>
      <c r="D136" s="25">
        <f t="shared" ref="D136:F136" si="41">D134/D131</f>
        <v>9.6754494524825627E-3</v>
      </c>
      <c r="E136" s="25">
        <f t="shared" si="41"/>
        <v>5.5003517834941257E-2</v>
      </c>
      <c r="F136" s="25">
        <f t="shared" si="41"/>
        <v>0.29166692391753979</v>
      </c>
    </row>
    <row r="137" spans="1:6" ht="15.75" thickTop="1"/>
    <row r="139" spans="1:6" ht="21">
      <c r="A139">
        <f>_xlfn.XLOOKUP(B139,Úrvinnsla!$B$75:$B$93,Úrvinnsla!$C$75:$C$93)</f>
        <v>435.3</v>
      </c>
      <c r="B139" s="17">
        <v>2016</v>
      </c>
      <c r="C139" s="28" t="s">
        <v>5</v>
      </c>
      <c r="D139" s="28" t="s">
        <v>6</v>
      </c>
      <c r="E139" s="28" t="s">
        <v>39</v>
      </c>
      <c r="F139" s="28" t="s">
        <v>8</v>
      </c>
    </row>
    <row r="140" spans="1:6">
      <c r="B140" s="2" t="s">
        <v>11</v>
      </c>
      <c r="C140" s="18">
        <f>_xlfn.XLOOKUP(B139,Table4[Tekjur],Table4[7300 Fjarðabyggð])</f>
        <v>4847649</v>
      </c>
      <c r="D140" s="18">
        <f>_xlfn.XLOOKUP(B139,Table4[Tekjur],Table4[7400 Múlaþing])</f>
        <v>4894696</v>
      </c>
      <c r="E140" s="18">
        <f>_xlfn.XLOOKUP(B139,Table4[Tekjur],Table4[7502 Vopnafjarðarhreppur])</f>
        <v>693970</v>
      </c>
      <c r="F140" s="18">
        <f>_xlfn.XLOOKUP('Úrvinnsla Frh.'!B139,Table4[Tekjur],Table4[7505 Fljótsdalshreppur])</f>
        <v>154455</v>
      </c>
    </row>
    <row r="141" spans="1:6">
      <c r="B141" s="2" t="s">
        <v>16</v>
      </c>
      <c r="C141" s="18">
        <f>_xlfn.XLOOKUP(B139,Table5[Tekjur],Table5[7300 Fjarðabyggð])</f>
        <v>4679468</v>
      </c>
      <c r="D141" s="18">
        <f>_xlfn.XLOOKUP(B139,Table5[Tekjur],Table5[7400 Múlaþing])</f>
        <v>4891790</v>
      </c>
      <c r="E141" s="18">
        <f>_xlfn.XLOOKUP(B139,Table5[Tekjur],Table5[7502 Vopnafjarðarhreppur])</f>
        <v>652410</v>
      </c>
      <c r="F141" s="18">
        <f>_xlfn.XLOOKUP(B139,Table5[Tekjur],Table5[7505 Fljótsdalshreppur])</f>
        <v>154173</v>
      </c>
    </row>
    <row r="142" spans="1:6">
      <c r="B142" s="2" t="s">
        <v>20</v>
      </c>
      <c r="C142" s="19">
        <f>_xlfn.XLOOKUP(B139,Table6[Tekjur],Table6[7300 Fjarðabyggð])</f>
        <v>224150</v>
      </c>
      <c r="D142" s="19">
        <f>_xlfn.XLOOKUP(B139,Table6[Tekjur],Table6[7400 Múlaþing])</f>
        <v>211658</v>
      </c>
      <c r="E142" s="19">
        <f>_xlfn.XLOOKUP(B139,Table6[Tekjur],Table6[7502 Vopnafjarðarhreppur])</f>
        <v>36831</v>
      </c>
      <c r="F142" s="19">
        <f>_xlfn.XLOOKUP(B139,Table6[Tekjur],Table6[7505 Fljótsdalshreppur])</f>
        <v>28200</v>
      </c>
    </row>
    <row r="143" spans="1:6">
      <c r="B143" s="20" t="s">
        <v>36</v>
      </c>
      <c r="C143" s="21">
        <f t="shared" ref="C143:F143" si="42">C140-C141+C142</f>
        <v>392331</v>
      </c>
      <c r="D143" s="21">
        <f t="shared" si="42"/>
        <v>214564</v>
      </c>
      <c r="E143" s="21">
        <f t="shared" si="42"/>
        <v>78391</v>
      </c>
      <c r="F143" s="21">
        <f t="shared" si="42"/>
        <v>28482</v>
      </c>
    </row>
    <row r="144" spans="1:6">
      <c r="A144" t="s">
        <v>37</v>
      </c>
      <c r="B144" s="22">
        <v>2020</v>
      </c>
      <c r="C144" s="23">
        <f>C143*$F$4/$A139</f>
        <v>453618.63611302554</v>
      </c>
      <c r="D144" s="23">
        <f t="shared" ref="D144:F144" si="43">D143*$F$4/$A139</f>
        <v>248081.92327130714</v>
      </c>
      <c r="E144" s="23">
        <f t="shared" si="43"/>
        <v>90636.779921892958</v>
      </c>
      <c r="F144" s="23">
        <f t="shared" si="43"/>
        <v>32931.290144727769</v>
      </c>
    </row>
    <row r="145" spans="1:6" ht="15.75" thickBot="1">
      <c r="B145" s="24" t="s">
        <v>38</v>
      </c>
      <c r="C145" s="25">
        <f>C143/C140</f>
        <v>8.0932220959066964E-2</v>
      </c>
      <c r="D145" s="25">
        <f t="shared" ref="D145:F145" si="44">D143/D140</f>
        <v>4.383602168551428E-2</v>
      </c>
      <c r="E145" s="25">
        <f t="shared" si="44"/>
        <v>0.11296021441849072</v>
      </c>
      <c r="F145" s="25">
        <f t="shared" si="44"/>
        <v>0.18440322424006991</v>
      </c>
    </row>
    <row r="146" spans="1:6" ht="15.75" thickTop="1"/>
    <row r="148" spans="1:6" ht="21">
      <c r="A148">
        <f>_xlfn.XLOOKUP(B148,Úrvinnsla!$B$75:$B$93,Úrvinnsla!$C$75:$C$93)</f>
        <v>443</v>
      </c>
      <c r="B148" s="17">
        <v>2017</v>
      </c>
      <c r="C148" s="28" t="s">
        <v>5</v>
      </c>
      <c r="D148" s="28" t="s">
        <v>6</v>
      </c>
      <c r="E148" s="28" t="s">
        <v>39</v>
      </c>
      <c r="F148" s="28" t="s">
        <v>8</v>
      </c>
    </row>
    <row r="149" spans="1:6">
      <c r="B149" s="2" t="s">
        <v>11</v>
      </c>
      <c r="C149" s="18">
        <f>_xlfn.XLOOKUP(B148,Table4[Tekjur],Table4[7300 Fjarðabyggð])</f>
        <v>5263762</v>
      </c>
      <c r="D149" s="18">
        <f>_xlfn.XLOOKUP(B148,Table4[Tekjur],Table4[7400 Múlaþing])</f>
        <v>5271692</v>
      </c>
      <c r="E149" s="18">
        <f>_xlfn.XLOOKUP(B148,Table4[Tekjur],Table4[7502 Vopnafjarðarhreppur])</f>
        <v>735882</v>
      </c>
      <c r="F149" s="18">
        <f>_xlfn.XLOOKUP('Úrvinnsla Frh.'!B148,Table4[Tekjur],Table4[7505 Fljótsdalshreppur])</f>
        <v>168957</v>
      </c>
    </row>
    <row r="150" spans="1:6">
      <c r="B150" s="2" t="s">
        <v>16</v>
      </c>
      <c r="C150" s="18">
        <f>_xlfn.XLOOKUP(B148,Table5[Tekjur],Table5[7300 Fjarðabyggð])</f>
        <v>4959767</v>
      </c>
      <c r="D150" s="18">
        <f>_xlfn.XLOOKUP(B148,Table5[Tekjur],Table5[7400 Múlaþing])</f>
        <v>5374787</v>
      </c>
      <c r="E150" s="18">
        <f>_xlfn.XLOOKUP(B148,Table5[Tekjur],Table5[7502 Vopnafjarðarhreppur])</f>
        <v>711231</v>
      </c>
      <c r="F150" s="18">
        <f>_xlfn.XLOOKUP(B148,Table5[Tekjur],Table5[7505 Fljótsdalshreppur])</f>
        <v>161633</v>
      </c>
    </row>
    <row r="151" spans="1:6">
      <c r="B151" s="2" t="s">
        <v>20</v>
      </c>
      <c r="C151" s="19">
        <f>_xlfn.XLOOKUP(B148,Table6[Tekjur],Table6[7300 Fjarðabyggð])</f>
        <v>244919</v>
      </c>
      <c r="D151" s="19">
        <f>_xlfn.XLOOKUP(B148,Table6[Tekjur],Table6[7400 Múlaþing])</f>
        <v>211939</v>
      </c>
      <c r="E151" s="19">
        <f>_xlfn.XLOOKUP(B148,Table6[Tekjur],Table6[7502 Vopnafjarðarhreppur])</f>
        <v>36001</v>
      </c>
      <c r="F151" s="19">
        <f>_xlfn.XLOOKUP(B148,Table6[Tekjur],Table6[7505 Fljótsdalshreppur])</f>
        <v>28538</v>
      </c>
    </row>
    <row r="152" spans="1:6">
      <c r="B152" s="20" t="s">
        <v>36</v>
      </c>
      <c r="C152" s="21">
        <f t="shared" ref="C152:F152" si="45">C149-C150+C151</f>
        <v>548914</v>
      </c>
      <c r="D152" s="21">
        <f t="shared" si="45"/>
        <v>108844</v>
      </c>
      <c r="E152" s="21">
        <f t="shared" si="45"/>
        <v>60652</v>
      </c>
      <c r="F152" s="21">
        <f t="shared" si="45"/>
        <v>35862</v>
      </c>
    </row>
    <row r="153" spans="1:6">
      <c r="A153" t="s">
        <v>37</v>
      </c>
      <c r="B153" s="22">
        <v>2020</v>
      </c>
      <c r="C153" s="23">
        <f>C152*$F$4/$A148</f>
        <v>623630.7363431151</v>
      </c>
      <c r="D153" s="23">
        <f t="shared" ref="D153:F153" si="46">D152*$F$4/$A148</f>
        <v>123659.56027088036</v>
      </c>
      <c r="E153" s="23">
        <f t="shared" si="46"/>
        <v>68907.791422121896</v>
      </c>
      <c r="F153" s="23">
        <f t="shared" si="46"/>
        <v>40743.441534988713</v>
      </c>
    </row>
    <row r="154" spans="1:6" ht="15.75" thickBot="1">
      <c r="B154" s="24" t="s">
        <v>38</v>
      </c>
      <c r="C154" s="25">
        <f>C152/C149</f>
        <v>0.10428169054755895</v>
      </c>
      <c r="D154" s="25">
        <f t="shared" ref="D154:F154" si="47">D152/D149</f>
        <v>2.0646881494594146E-2</v>
      </c>
      <c r="E154" s="25">
        <f t="shared" si="47"/>
        <v>8.2420822903672059E-2</v>
      </c>
      <c r="F154" s="25">
        <f t="shared" si="47"/>
        <v>0.21225518919014896</v>
      </c>
    </row>
    <row r="155" spans="1:6" ht="15.75" thickTop="1"/>
    <row r="157" spans="1:6" ht="21">
      <c r="A157">
        <f>_xlfn.XLOOKUP(B157,Úrvinnsla!$B$75:$B$93,Úrvinnsla!$C$75:$C$93)</f>
        <v>454.8</v>
      </c>
      <c r="B157" s="17">
        <v>2018</v>
      </c>
      <c r="C157" s="28" t="s">
        <v>5</v>
      </c>
      <c r="D157" s="28" t="s">
        <v>6</v>
      </c>
      <c r="E157" s="28" t="s">
        <v>39</v>
      </c>
      <c r="F157" s="28" t="s">
        <v>8</v>
      </c>
    </row>
    <row r="158" spans="1:6">
      <c r="B158" s="2" t="s">
        <v>11</v>
      </c>
      <c r="C158" s="18">
        <f>_xlfn.XLOOKUP(B157,Table4[Tekjur],Table4[7300 Fjarðabyggð])</f>
        <v>5926418</v>
      </c>
      <c r="D158" s="18">
        <f>_xlfn.XLOOKUP(B157,Table4[Tekjur],Table4[7400 Múlaþing])</f>
        <v>5610046</v>
      </c>
      <c r="E158" s="18">
        <f>_xlfn.XLOOKUP(B157,Table4[Tekjur],Table4[7502 Vopnafjarðarhreppur])</f>
        <v>719906</v>
      </c>
      <c r="F158" s="18">
        <f>_xlfn.XLOOKUP('Úrvinnsla Frh.'!B157,Table4[Tekjur],Table4[7505 Fljótsdalshreppur])</f>
        <v>185092</v>
      </c>
    </row>
    <row r="159" spans="1:6">
      <c r="B159" s="2" t="s">
        <v>16</v>
      </c>
      <c r="C159" s="18">
        <f>_xlfn.XLOOKUP(B157,Table5[Tekjur],Table5[7300 Fjarðabyggð])</f>
        <v>5445687</v>
      </c>
      <c r="D159" s="18">
        <f>_xlfn.XLOOKUP(B157,Table5[Tekjur],Table5[7400 Múlaþing])</f>
        <v>5821546</v>
      </c>
      <c r="E159" s="18">
        <f>_xlfn.XLOOKUP(B157,Table5[Tekjur],Table5[7502 Vopnafjarðarhreppur])</f>
        <v>897057</v>
      </c>
      <c r="F159" s="18">
        <f>_xlfn.XLOOKUP(B157,Table5[Tekjur],Table5[7505 Fljótsdalshreppur])</f>
        <v>159409</v>
      </c>
    </row>
    <row r="160" spans="1:6">
      <c r="B160" s="2" t="s">
        <v>20</v>
      </c>
      <c r="C160" s="19">
        <f>_xlfn.XLOOKUP(B157,Table6[Tekjur],Table6[7300 Fjarðabyggð])</f>
        <v>253889</v>
      </c>
      <c r="D160" s="19">
        <f>_xlfn.XLOOKUP(B157,Table6[Tekjur],Table6[7400 Múlaþing])</f>
        <v>208418</v>
      </c>
      <c r="E160" s="19">
        <f>_xlfn.XLOOKUP(B157,Table6[Tekjur],Table6[7502 Vopnafjarðarhreppur])</f>
        <v>35686</v>
      </c>
      <c r="F160" s="19">
        <f>_xlfn.XLOOKUP(B157,Table6[Tekjur],Table6[7505 Fljótsdalshreppur])</f>
        <v>30465</v>
      </c>
    </row>
    <row r="161" spans="1:6">
      <c r="B161" s="20" t="s">
        <v>36</v>
      </c>
      <c r="C161" s="21">
        <f t="shared" ref="C161:F161" si="48">C158-C159+C160</f>
        <v>734620</v>
      </c>
      <c r="D161" s="21">
        <f t="shared" si="48"/>
        <v>-3082</v>
      </c>
      <c r="E161" s="21">
        <f t="shared" si="48"/>
        <v>-141465</v>
      </c>
      <c r="F161" s="21">
        <f t="shared" si="48"/>
        <v>56148</v>
      </c>
    </row>
    <row r="162" spans="1:6">
      <c r="A162" t="s">
        <v>37</v>
      </c>
      <c r="B162" s="22">
        <v>2020</v>
      </c>
      <c r="C162" s="23">
        <f>C161*$F$4/$A157</f>
        <v>812960.08355321013</v>
      </c>
      <c r="D162" s="23">
        <f t="shared" ref="D162:F162" si="49">D161*$F$4/$A157</f>
        <v>-3410.6653474054528</v>
      </c>
      <c r="E162" s="23">
        <f t="shared" si="49"/>
        <v>-156550.86741424803</v>
      </c>
      <c r="F162" s="23">
        <f t="shared" si="49"/>
        <v>62135.638522427442</v>
      </c>
    </row>
    <row r="163" spans="1:6" ht="15.75" thickBot="1">
      <c r="B163" s="24" t="s">
        <v>38</v>
      </c>
      <c r="C163" s="25">
        <f>C161/C158</f>
        <v>0.12395683193456823</v>
      </c>
      <c r="D163" s="25">
        <f t="shared" ref="D163:F163" si="50">D161/D158</f>
        <v>-5.4937160943065351E-4</v>
      </c>
      <c r="E163" s="25">
        <f t="shared" si="50"/>
        <v>-0.1965048214628021</v>
      </c>
      <c r="F163" s="25">
        <f t="shared" si="50"/>
        <v>0.30335184664923387</v>
      </c>
    </row>
    <row r="164" spans="1:6" ht="15.75" thickTop="1"/>
    <row r="166" spans="1:6" ht="21">
      <c r="A166">
        <f>_xlfn.XLOOKUP(B166,Úrvinnsla!$B$75:$B$93,Úrvinnsla!$C$75:$C$93)</f>
        <v>468.6</v>
      </c>
      <c r="B166" s="17">
        <v>2019</v>
      </c>
      <c r="C166" s="28" t="s">
        <v>5</v>
      </c>
      <c r="D166" s="28" t="s">
        <v>6</v>
      </c>
      <c r="E166" s="28" t="s">
        <v>39</v>
      </c>
      <c r="F166" s="28" t="s">
        <v>8</v>
      </c>
    </row>
    <row r="167" spans="1:6">
      <c r="B167" s="2" t="s">
        <v>11</v>
      </c>
      <c r="C167" s="18">
        <f>_xlfn.XLOOKUP(B166,Table4[Tekjur],Table4[7300 Fjarðabyggð])</f>
        <v>6231050</v>
      </c>
      <c r="D167" s="18">
        <f>_xlfn.XLOOKUP(B166,Table4[Tekjur],Table4[7400 Múlaþing])</f>
        <v>5947655</v>
      </c>
      <c r="E167" s="18">
        <f>_xlfn.XLOOKUP(B166,Table4[Tekjur],Table4[7502 Vopnafjarðarhreppur])</f>
        <v>765823</v>
      </c>
      <c r="F167" s="18">
        <f>_xlfn.XLOOKUP('Úrvinnsla Frh.'!B166,Table4[Tekjur],Table4[7505 Fljótsdalshreppur])</f>
        <v>269823</v>
      </c>
    </row>
    <row r="168" spans="1:6">
      <c r="B168" s="2" t="s">
        <v>16</v>
      </c>
      <c r="C168" s="18">
        <f>_xlfn.XLOOKUP(B166,Table5[Tekjur],Table5[7300 Fjarðabyggð])</f>
        <v>5840749</v>
      </c>
      <c r="D168" s="18">
        <f>_xlfn.XLOOKUP(B166,Table5[Tekjur],Table5[7400 Múlaþing])</f>
        <v>6247291</v>
      </c>
      <c r="E168" s="18">
        <f>_xlfn.XLOOKUP(B166,Table5[Tekjur],Table5[7502 Vopnafjarðarhreppur])</f>
        <v>868854</v>
      </c>
      <c r="F168" s="18">
        <f>_xlfn.XLOOKUP(B166,Table5[Tekjur],Table5[7505 Fljótsdalshreppur])</f>
        <v>275835</v>
      </c>
    </row>
    <row r="169" spans="1:6">
      <c r="B169" s="2" t="s">
        <v>20</v>
      </c>
      <c r="C169" s="19">
        <f>_xlfn.XLOOKUP(B166,Table6[Tekjur],Table6[7300 Fjarðabyggð])</f>
        <v>265597</v>
      </c>
      <c r="D169" s="19">
        <f>_xlfn.XLOOKUP(B166,Table6[Tekjur],Table6[7400 Múlaþing])</f>
        <v>215070</v>
      </c>
      <c r="E169" s="19">
        <f>_xlfn.XLOOKUP(B166,Table6[Tekjur],Table6[7502 Vopnafjarðarhreppur])</f>
        <v>38153</v>
      </c>
      <c r="F169" s="19">
        <f>_xlfn.XLOOKUP(B166,Table6[Tekjur],Table6[7505 Fljótsdalshreppur])</f>
        <v>28348</v>
      </c>
    </row>
    <row r="170" spans="1:6">
      <c r="B170" s="20" t="s">
        <v>36</v>
      </c>
      <c r="C170" s="21">
        <f t="shared" ref="C170:F170" si="51">C167-C168+C169</f>
        <v>655898</v>
      </c>
      <c r="D170" s="21">
        <f t="shared" si="51"/>
        <v>-84566</v>
      </c>
      <c r="E170" s="21">
        <f t="shared" si="51"/>
        <v>-64878</v>
      </c>
      <c r="F170" s="21">
        <f t="shared" si="51"/>
        <v>22336</v>
      </c>
    </row>
    <row r="171" spans="1:6">
      <c r="A171" t="s">
        <v>37</v>
      </c>
      <c r="B171" s="22">
        <v>2020</v>
      </c>
      <c r="C171" s="23">
        <f>C170*$F$4/$A166</f>
        <v>704467.48484848486</v>
      </c>
      <c r="D171" s="23">
        <f t="shared" ref="D171:F171" si="52">D170*$F$4/$A166</f>
        <v>-90828.142979086653</v>
      </c>
      <c r="E171" s="23">
        <f t="shared" si="52"/>
        <v>-69682.239436619726</v>
      </c>
      <c r="F171" s="23">
        <f t="shared" si="52"/>
        <v>23989.988903115664</v>
      </c>
    </row>
    <row r="172" spans="1:6" ht="15.75" thickBot="1">
      <c r="B172" s="24" t="s">
        <v>38</v>
      </c>
      <c r="C172" s="25">
        <f>C170/C167</f>
        <v>0.10526283692154613</v>
      </c>
      <c r="D172" s="25">
        <f t="shared" ref="D172:F172" si="53">D170/D167</f>
        <v>-1.4218376822461963E-2</v>
      </c>
      <c r="E172" s="25">
        <f t="shared" si="53"/>
        <v>-8.4716703468033741E-2</v>
      </c>
      <c r="F172" s="25">
        <f t="shared" si="53"/>
        <v>8.2780192941298555E-2</v>
      </c>
    </row>
    <row r="173" spans="1:6" ht="15.75" thickTop="1"/>
    <row r="175" spans="1:6" ht="21">
      <c r="A175">
        <f>_xlfn.XLOOKUP(B175,Úrvinnsla!$B$75:$B$93,Úrvinnsla!$C$75:$C$93)</f>
        <v>481.9</v>
      </c>
      <c r="B175" s="17">
        <v>2020</v>
      </c>
      <c r="C175" s="28" t="s">
        <v>5</v>
      </c>
      <c r="D175" s="28" t="s">
        <v>6</v>
      </c>
      <c r="E175" s="28" t="s">
        <v>39</v>
      </c>
      <c r="F175" s="28" t="s">
        <v>8</v>
      </c>
    </row>
    <row r="176" spans="1:6">
      <c r="B176" s="2" t="s">
        <v>11</v>
      </c>
      <c r="C176" s="18">
        <f>_xlfn.XLOOKUP(B175,Table4[Tekjur],Table4[7300 Fjarðabyggð])</f>
        <v>6072601</v>
      </c>
      <c r="D176" s="18">
        <f>_xlfn.XLOOKUP(B175,Table4[Tekjur],Table4[7400 Múlaþing])</f>
        <v>6162172</v>
      </c>
      <c r="E176" s="18">
        <f>_xlfn.XLOOKUP(B175,Table4[Tekjur],Table4[7502 Vopnafjarðarhreppur])</f>
        <v>823313</v>
      </c>
      <c r="F176" s="18">
        <f>_xlfn.XLOOKUP('Úrvinnsla Frh.'!B175,Table4[Tekjur],Table4[7505 Fljótsdalshreppur])</f>
        <v>206798</v>
      </c>
    </row>
    <row r="177" spans="1:6">
      <c r="B177" s="2" t="s">
        <v>16</v>
      </c>
      <c r="C177" s="18">
        <f>_xlfn.XLOOKUP(B175,Table5[Tekjur],Table5[7300 Fjarðabyggð])</f>
        <v>6226932</v>
      </c>
      <c r="D177" s="18">
        <f>_xlfn.XLOOKUP(B175,Table5[Tekjur],Table5[7400 Múlaþing])</f>
        <v>7166921</v>
      </c>
      <c r="E177" s="18">
        <f>_xlfn.XLOOKUP(B175,Table5[Tekjur],Table5[7502 Vopnafjarðarhreppur])</f>
        <v>1015869</v>
      </c>
      <c r="F177" s="18">
        <f>_xlfn.XLOOKUP(B175,Table5[Tekjur],Table5[7505 Fljótsdalshreppur])</f>
        <v>264095</v>
      </c>
    </row>
    <row r="178" spans="1:6">
      <c r="B178" s="2" t="s">
        <v>20</v>
      </c>
      <c r="C178" s="19">
        <f>_xlfn.XLOOKUP(B175,Table6[Tekjur],Table6[7300 Fjarðabyggð])</f>
        <v>278709</v>
      </c>
      <c r="D178" s="19">
        <f>_xlfn.XLOOKUP(B175,Table6[Tekjur],Table6[7400 Múlaþing])</f>
        <v>226462</v>
      </c>
      <c r="E178" s="19">
        <f>_xlfn.XLOOKUP(B175,Table6[Tekjur],Table6[7502 Vopnafjarðarhreppur])</f>
        <v>36797</v>
      </c>
      <c r="F178" s="19">
        <f>_xlfn.XLOOKUP(B175,Table6[Tekjur],Table6[7505 Fljótsdalshreppur])</f>
        <v>45395</v>
      </c>
    </row>
    <row r="179" spans="1:6">
      <c r="B179" s="20" t="s">
        <v>36</v>
      </c>
      <c r="C179" s="21">
        <f t="shared" ref="C179:F179" si="54">C176-C177+C178</f>
        <v>124378</v>
      </c>
      <c r="D179" s="21">
        <f t="shared" si="54"/>
        <v>-778287</v>
      </c>
      <c r="E179" s="21">
        <f t="shared" si="54"/>
        <v>-155759</v>
      </c>
      <c r="F179" s="21">
        <f t="shared" si="54"/>
        <v>-11902</v>
      </c>
    </row>
    <row r="180" spans="1:6">
      <c r="A180" t="s">
        <v>37</v>
      </c>
      <c r="B180" s="22">
        <v>2020</v>
      </c>
      <c r="C180" s="23">
        <f>C179*$F$4/$A175</f>
        <v>129901.32268105417</v>
      </c>
      <c r="D180" s="23">
        <f t="shared" ref="D180:F180" si="55">D179*$F$4/$A175</f>
        <v>-812848.82153973856</v>
      </c>
      <c r="E180" s="23">
        <f t="shared" si="55"/>
        <v>-162675.87611537665</v>
      </c>
      <c r="F180" s="23">
        <f t="shared" si="55"/>
        <v>-12430.538700975309</v>
      </c>
    </row>
    <row r="181" spans="1:6" ht="15.75" thickBot="1">
      <c r="B181" s="24" t="s">
        <v>38</v>
      </c>
      <c r="C181" s="25">
        <f>C179/C176</f>
        <v>2.048183307284638E-2</v>
      </c>
      <c r="D181" s="25">
        <f t="shared" ref="D181:F181" si="56">D179/D176</f>
        <v>-0.12630075888826212</v>
      </c>
      <c r="E181" s="25">
        <f t="shared" si="56"/>
        <v>-0.18918564385598186</v>
      </c>
      <c r="F181" s="25">
        <f t="shared" si="56"/>
        <v>-5.7553748102012595E-2</v>
      </c>
    </row>
    <row r="182" spans="1:6" ht="15.75" thickTop="1"/>
    <row r="184" spans="1:6" ht="21">
      <c r="A184">
        <f>_xlfn.XLOOKUP(B184,Úrvinnsla!$B$75:$B$94,Úrvinnsla!$C$75:$C$94)</f>
        <v>503.3</v>
      </c>
      <c r="B184" s="17">
        <v>2021</v>
      </c>
      <c r="C184" s="28" t="s">
        <v>5</v>
      </c>
      <c r="D184" s="28" t="s">
        <v>6</v>
      </c>
      <c r="E184" s="28" t="s">
        <v>39</v>
      </c>
      <c r="F184" s="28" t="s">
        <v>8</v>
      </c>
    </row>
    <row r="185" spans="1:6">
      <c r="B185" s="2" t="s">
        <v>11</v>
      </c>
      <c r="C185" s="18">
        <f>_xlfn.XLOOKUP(B184,Table4[Tekjur],Table4[7300 Fjarðabyggð])</f>
        <v>6653561</v>
      </c>
      <c r="D185" s="18">
        <f>_xlfn.XLOOKUP(B184,Table4[Tekjur],Table4[7400 Múlaþing])</f>
        <v>6776671</v>
      </c>
      <c r="E185" s="18">
        <f>_xlfn.XLOOKUP(B184,Table4[Tekjur],Table4[7502 Vopnafjarðarhreppur])</f>
        <v>890407</v>
      </c>
      <c r="F185" s="18">
        <f>_xlfn.XLOOKUP('Úrvinnsla Frh.'!B184,Table4[Tekjur],Table4[7505 Fljótsdalshreppur])</f>
        <v>223500</v>
      </c>
    </row>
    <row r="186" spans="1:6">
      <c r="B186" s="2" t="s">
        <v>16</v>
      </c>
      <c r="C186" s="18">
        <f>_xlfn.XLOOKUP(B184,Table5[Tekjur],Table5[7300 Fjarðabyggð])</f>
        <v>6784675</v>
      </c>
      <c r="D186" s="18">
        <f>_xlfn.XLOOKUP(B184,Table5[Tekjur],Table5[7400 Múlaþing])</f>
        <v>7692696</v>
      </c>
      <c r="E186" s="18">
        <f>_xlfn.XLOOKUP(B184,Table5[Tekjur],Table5[7502 Vopnafjarðarhreppur])</f>
        <v>995621</v>
      </c>
      <c r="F186" s="18">
        <f>_xlfn.XLOOKUP(B184,Table5[Tekjur],Table5[7505 Fljótsdalshreppur])</f>
        <v>289228</v>
      </c>
    </row>
    <row r="187" spans="1:6">
      <c r="B187" s="2" t="s">
        <v>20</v>
      </c>
      <c r="C187" s="19">
        <f>_xlfn.XLOOKUP(B184,Table6[Tekjur],Table6[7300 Fjarðabyggð])</f>
        <v>437345</v>
      </c>
      <c r="D187" s="19">
        <f>_xlfn.XLOOKUP(B184,Table6[Tekjur],Table6[7400 Múlaþing])</f>
        <v>286707</v>
      </c>
      <c r="E187" s="19">
        <f>_xlfn.XLOOKUP(B184,Table6[Tekjur],Table6[7502 Vopnafjarðarhreppur])</f>
        <v>114590</v>
      </c>
      <c r="F187" s="19">
        <f>_xlfn.XLOOKUP(B184,Table6[Tekjur],Table6[7505 Fljótsdalshreppur])</f>
        <v>63320</v>
      </c>
    </row>
    <row r="188" spans="1:6">
      <c r="B188" s="20" t="s">
        <v>36</v>
      </c>
      <c r="C188" s="21">
        <f t="shared" ref="C188:F188" si="57">C185-C186+C187</f>
        <v>306231</v>
      </c>
      <c r="D188" s="21">
        <f t="shared" si="57"/>
        <v>-629318</v>
      </c>
      <c r="E188" s="21">
        <f t="shared" si="57"/>
        <v>9376</v>
      </c>
      <c r="F188" s="21">
        <f t="shared" si="57"/>
        <v>-2408</v>
      </c>
    </row>
    <row r="189" spans="1:6">
      <c r="A189" t="s">
        <v>37</v>
      </c>
      <c r="B189" s="22">
        <v>2020</v>
      </c>
      <c r="C189" s="23">
        <f>C188*$F$4/$A184</f>
        <v>306231</v>
      </c>
      <c r="D189" s="23">
        <f t="shared" ref="D189:F189" si="58">D188*$F$4/$A184</f>
        <v>-629318</v>
      </c>
      <c r="E189" s="23">
        <f t="shared" si="58"/>
        <v>9376</v>
      </c>
      <c r="F189" s="23">
        <f t="shared" si="58"/>
        <v>-2408</v>
      </c>
    </row>
    <row r="190" spans="1:6" ht="15.75" thickBot="1">
      <c r="B190" s="24" t="s">
        <v>38</v>
      </c>
      <c r="C190" s="25">
        <f>C188/C185</f>
        <v>4.602512849885948E-2</v>
      </c>
      <c r="D190" s="25">
        <f t="shared" ref="D190:F190" si="59">D188/D185</f>
        <v>-9.2865361178076963E-2</v>
      </c>
      <c r="E190" s="25">
        <f t="shared" si="59"/>
        <v>1.0530016048840586E-2</v>
      </c>
      <c r="F190" s="25">
        <f t="shared" si="59"/>
        <v>-1.0774049217002236E-2</v>
      </c>
    </row>
    <row r="191" spans="1:6" ht="15.75" thickTop="1"/>
  </sheetData>
  <mergeCells count="4">
    <mergeCell ref="A1:I1"/>
    <mergeCell ref="A4:B4"/>
    <mergeCell ref="D4:E4"/>
    <mergeCell ref="A2:H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24"/>
  <sheetViews>
    <sheetView zoomScaleNormal="100" workbookViewId="0">
      <selection activeCell="B24" sqref="B24:E24"/>
    </sheetView>
  </sheetViews>
  <sheetFormatPr defaultColWidth="9.28515625" defaultRowHeight="15"/>
  <cols>
    <col min="1" max="1" width="11" customWidth="1"/>
    <col min="2" max="2" width="19.140625" customWidth="1"/>
    <col min="3" max="3" width="16.140625" customWidth="1"/>
    <col min="4" max="4" width="26" customWidth="1"/>
    <col min="5" max="5" width="23.42578125" customWidth="1"/>
  </cols>
  <sheetData>
    <row r="1" spans="1:26" s="3" customFormat="1" ht="21">
      <c r="A1" s="31" t="str">
        <f>Úrvinnsla!A1</f>
        <v>3.2.3 - Framlegð (A hluti)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35"/>
      <c r="B2" s="35"/>
      <c r="C2" s="35"/>
      <c r="D2" s="35"/>
      <c r="E2" s="35"/>
      <c r="F2" s="35"/>
      <c r="G2" s="35"/>
      <c r="H2" s="35"/>
      <c r="I2" s="35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/>
      <c r="D3" s="2"/>
      <c r="E3" s="2"/>
      <c r="K3" s="2"/>
      <c r="L3" s="2"/>
      <c r="M3" s="2"/>
    </row>
    <row r="4" spans="1:26" ht="15" customHeight="1">
      <c r="A4" t="s">
        <v>51</v>
      </c>
      <c r="B4" s="28" t="s">
        <v>5</v>
      </c>
      <c r="C4" s="28" t="s">
        <v>6</v>
      </c>
      <c r="D4" s="28" t="s">
        <v>39</v>
      </c>
      <c r="E4" s="28" t="s">
        <v>8</v>
      </c>
    </row>
    <row r="5" spans="1:26" ht="15" customHeight="1">
      <c r="A5">
        <v>2002</v>
      </c>
      <c r="B5" s="29">
        <v>1.5486780809248252E-3</v>
      </c>
      <c r="C5" s="29">
        <v>-8.0658236610147205E-2</v>
      </c>
      <c r="D5" s="29">
        <v>-1.3083361769605974E-2</v>
      </c>
      <c r="E5" s="29">
        <v>2.8527390997674967E-2</v>
      </c>
    </row>
    <row r="6" spans="1:26">
      <c r="A6">
        <v>2003</v>
      </c>
      <c r="B6" s="29">
        <v>-8.145321594528239E-2</v>
      </c>
      <c r="C6" s="29">
        <v>-0.10799478092136812</v>
      </c>
      <c r="D6" s="29">
        <v>-0.1043773237763042</v>
      </c>
      <c r="E6" s="29">
        <v>0.11160816462412351</v>
      </c>
    </row>
    <row r="7" spans="1:26">
      <c r="A7">
        <v>2004</v>
      </c>
      <c r="B7" s="29">
        <v>-2.8814358834752772E-2</v>
      </c>
      <c r="C7" s="29">
        <v>-6.3490430774403958E-2</v>
      </c>
      <c r="D7" s="29">
        <v>4.9911885259426955E-2</v>
      </c>
      <c r="E7" s="29">
        <v>0.58554957853635647</v>
      </c>
    </row>
    <row r="8" spans="1:26">
      <c r="A8">
        <v>2005</v>
      </c>
      <c r="B8" s="29">
        <v>2.6162374650548149E-2</v>
      </c>
      <c r="C8" s="29">
        <v>4.7403515422177425E-2</v>
      </c>
      <c r="D8" s="29">
        <v>-8.2975631753879047E-3</v>
      </c>
      <c r="E8" s="29">
        <v>0.59611536567734902</v>
      </c>
    </row>
    <row r="9" spans="1:26">
      <c r="A9">
        <v>2006</v>
      </c>
      <c r="B9" s="29">
        <v>0.2733355466859686</v>
      </c>
      <c r="C9" s="29">
        <v>6.1630137967233059E-2</v>
      </c>
      <c r="D9" s="29">
        <v>4.6412211019149531E-2</v>
      </c>
      <c r="E9" s="29">
        <v>0.71984313143768364</v>
      </c>
    </row>
    <row r="10" spans="1:26">
      <c r="A10">
        <v>2007</v>
      </c>
      <c r="B10" s="29">
        <v>0.21899202375701191</v>
      </c>
      <c r="C10" s="29">
        <v>7.380166883970482E-2</v>
      </c>
      <c r="D10" s="29">
        <v>0.13910865955173837</v>
      </c>
      <c r="E10" s="29">
        <v>0.71359396998996549</v>
      </c>
    </row>
    <row r="11" spans="1:26">
      <c r="A11">
        <v>2008</v>
      </c>
      <c r="B11" s="29">
        <v>6.7215323045431055E-2</v>
      </c>
      <c r="C11" s="29">
        <v>-0.12021543103320928</v>
      </c>
      <c r="D11" s="29">
        <v>0.1539776891132644</v>
      </c>
      <c r="E11" s="29">
        <v>0.5209050449419681</v>
      </c>
    </row>
    <row r="12" spans="1:26">
      <c r="A12">
        <v>2009</v>
      </c>
      <c r="B12" s="29">
        <v>3.6762681645490236E-2</v>
      </c>
      <c r="C12" s="29">
        <v>-5.8579042540518766E-2</v>
      </c>
      <c r="D12" s="29">
        <v>0.20036602600662878</v>
      </c>
      <c r="E12" s="29">
        <v>0.35346923508509442</v>
      </c>
    </row>
    <row r="13" spans="1:26">
      <c r="A13">
        <v>2010</v>
      </c>
      <c r="B13" s="29">
        <v>0.11357290025089038</v>
      </c>
      <c r="C13" s="29">
        <v>-2.7164637331298122E-3</v>
      </c>
      <c r="D13" s="29">
        <v>0.14050973605069722</v>
      </c>
      <c r="E13" s="29">
        <v>0.12441048381854819</v>
      </c>
    </row>
    <row r="14" spans="1:26">
      <c r="A14">
        <v>2011</v>
      </c>
      <c r="B14" s="29">
        <v>0.10482433130518855</v>
      </c>
      <c r="C14" s="29">
        <v>5.5148399174635786E-2</v>
      </c>
      <c r="D14" s="29">
        <v>6.939363848938146E-2</v>
      </c>
      <c r="E14" s="29">
        <v>0.18500105302793396</v>
      </c>
    </row>
    <row r="15" spans="1:26">
      <c r="A15">
        <v>2012</v>
      </c>
      <c r="B15" s="29">
        <v>0.13508294711943286</v>
      </c>
      <c r="C15" s="29">
        <v>7.6762810448882723E-2</v>
      </c>
      <c r="D15" s="29">
        <v>8.1822576992984591E-2</v>
      </c>
      <c r="E15" s="29">
        <v>0.12145437001199466</v>
      </c>
    </row>
    <row r="16" spans="1:26">
      <c r="A16">
        <v>2013</v>
      </c>
      <c r="B16" s="29">
        <v>0.1624472844818359</v>
      </c>
      <c r="C16" s="29">
        <v>5.2853623478210911E-2</v>
      </c>
      <c r="D16" s="29">
        <v>0.10823487545789562</v>
      </c>
      <c r="E16" s="29">
        <v>3.3700051970106212E-2</v>
      </c>
    </row>
    <row r="17" spans="1:5">
      <c r="A17">
        <v>2014</v>
      </c>
      <c r="B17" s="29">
        <v>9.1992343407324401E-2</v>
      </c>
      <c r="C17" s="29">
        <v>3.5562045458243173E-2</v>
      </c>
      <c r="D17" s="29">
        <v>6.793529168530224E-2</v>
      </c>
      <c r="E17" s="29">
        <v>0.19012183303336563</v>
      </c>
    </row>
    <row r="18" spans="1:5">
      <c r="A18">
        <v>2015</v>
      </c>
      <c r="B18" s="29">
        <v>0.10819245323989192</v>
      </c>
      <c r="C18" s="29">
        <v>9.6754494524825627E-3</v>
      </c>
      <c r="D18" s="29">
        <v>5.5003517834941257E-2</v>
      </c>
      <c r="E18" s="29">
        <v>0.29166692391753979</v>
      </c>
    </row>
    <row r="19" spans="1:5">
      <c r="A19">
        <v>2016</v>
      </c>
      <c r="B19" s="29">
        <v>8.0932220959066964E-2</v>
      </c>
      <c r="C19" s="29">
        <v>4.383602168551428E-2</v>
      </c>
      <c r="D19" s="29">
        <v>0.11296021441849072</v>
      </c>
      <c r="E19" s="29">
        <v>0.18440322424006991</v>
      </c>
    </row>
    <row r="20" spans="1:5">
      <c r="A20">
        <v>2017</v>
      </c>
      <c r="B20" s="29">
        <v>0.10428169054755895</v>
      </c>
      <c r="C20" s="29">
        <v>2.0646881494594146E-2</v>
      </c>
      <c r="D20" s="29">
        <v>8.2420822903672059E-2</v>
      </c>
      <c r="E20" s="29">
        <v>0.21225518919014896</v>
      </c>
    </row>
    <row r="21" spans="1:5">
      <c r="A21">
        <v>2018</v>
      </c>
      <c r="B21" s="29">
        <v>0.12395683193456823</v>
      </c>
      <c r="C21" s="29">
        <v>-5.4937160943065351E-4</v>
      </c>
      <c r="D21" s="29">
        <v>-0.1965048214628021</v>
      </c>
      <c r="E21" s="29">
        <v>0.30335184664923387</v>
      </c>
    </row>
    <row r="22" spans="1:5">
      <c r="A22">
        <v>2019</v>
      </c>
      <c r="B22" s="29">
        <v>0.10526283692154613</v>
      </c>
      <c r="C22" s="29">
        <v>-1.4218376822461963E-2</v>
      </c>
      <c r="D22" s="29">
        <v>-8.4716703468033741E-2</v>
      </c>
      <c r="E22" s="29">
        <v>8.2780192941298555E-2</v>
      </c>
    </row>
    <row r="23" spans="1:5">
      <c r="A23">
        <v>2020</v>
      </c>
      <c r="B23" s="29">
        <v>2.048183307284638E-2</v>
      </c>
      <c r="C23" s="29">
        <v>-0.12630075888826212</v>
      </c>
      <c r="D23" s="29">
        <v>-0.18918564385598186</v>
      </c>
      <c r="E23" s="29">
        <v>-5.7553748102012595E-2</v>
      </c>
    </row>
    <row r="24" spans="1:5">
      <c r="A24">
        <v>2021</v>
      </c>
      <c r="B24" s="29">
        <v>4.602512849885948E-2</v>
      </c>
      <c r="C24" s="29">
        <v>-9.2865361178076963E-2</v>
      </c>
      <c r="D24" s="29">
        <v>1.0530016048840586E-2</v>
      </c>
      <c r="E24" s="29">
        <v>-1.0774049217002236E-2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57B871-0BBF-4A23-97D9-0D0B3F3A2182}"/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Fumgögn</vt:lpstr>
      <vt:lpstr>Úrvinnsla</vt:lpstr>
      <vt:lpstr>Úrvinnsla Frh.</vt:lpstr>
      <vt:lpstr>Birting</vt:lpstr>
      <vt:lpstr>MmExcelLinker_1E2B8B1F_7046_46E4_A521_D6A418A5C80A</vt:lpstr>
      <vt:lpstr>'Úrvinnsla Frh.'!Print_Titles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2022-10-13T13:53:48Z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mExcelLinker_1E2B8B1F_7046_46E4_A521_D6A418A5C80A">
    <vt:lpwstr>1</vt:lpwstr>
  </property>
</Properties>
</file>