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3.2.3/"/>
    </mc:Choice>
  </mc:AlternateContent>
  <xr:revisionPtr revIDLastSave="0" documentId="8_{F5999A53-6968-4572-BD1C-BC7148A46E9F}" xr6:coauthVersionLast="45" xr6:coauthVersionMax="45" xr10:uidLastSave="{00000000-0000-0000-0000-000000000000}"/>
  <bookViews>
    <workbookView xWindow="38280" yWindow="-120" windowWidth="29040" windowHeight="15840" activeTab="1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8" l="1"/>
  <c r="D84" i="8"/>
  <c r="E84" i="8"/>
  <c r="F84" i="8"/>
  <c r="G84" i="8"/>
  <c r="H84" i="8"/>
  <c r="B84" i="8"/>
  <c r="C53" i="8"/>
  <c r="D53" i="8"/>
  <c r="E53" i="8"/>
  <c r="F53" i="8"/>
  <c r="G53" i="8"/>
  <c r="H53" i="8"/>
  <c r="B53" i="8"/>
  <c r="C23" i="8"/>
  <c r="D23" i="8"/>
  <c r="E23" i="8"/>
  <c r="F23" i="8"/>
  <c r="G23" i="8"/>
  <c r="H23" i="8"/>
  <c r="B23" i="8"/>
  <c r="C22" i="8"/>
  <c r="D22" i="8"/>
  <c r="E22" i="8"/>
  <c r="F22" i="8"/>
  <c r="G22" i="8"/>
  <c r="H22" i="8"/>
  <c r="B22" i="8"/>
  <c r="B164" i="7"/>
  <c r="A169" i="7"/>
  <c r="F3" i="7"/>
  <c r="B174" i="7"/>
  <c r="C170" i="7"/>
  <c r="E163" i="7" l="1"/>
  <c r="F163" i="7"/>
  <c r="I163" i="7"/>
  <c r="C163" i="7"/>
  <c r="D163" i="7"/>
  <c r="G163" i="7"/>
  <c r="H163" i="7"/>
  <c r="H68" i="8"/>
  <c r="H72" i="8"/>
  <c r="F75" i="8"/>
  <c r="C82" i="8"/>
  <c r="B77" i="8"/>
  <c r="B69" i="8"/>
  <c r="C38" i="8"/>
  <c r="E39" i="8"/>
  <c r="G40" i="8"/>
  <c r="C42" i="8"/>
  <c r="E43" i="8"/>
  <c r="F44" i="8"/>
  <c r="G44" i="8"/>
  <c r="H45" i="8"/>
  <c r="C46" i="8"/>
  <c r="E47" i="8"/>
  <c r="F48" i="8"/>
  <c r="G48" i="8"/>
  <c r="H49" i="8"/>
  <c r="C50" i="8"/>
  <c r="E51" i="8"/>
  <c r="G52" i="8"/>
  <c r="B46" i="8"/>
  <c r="B45" i="8"/>
  <c r="B37" i="8"/>
  <c r="M38" i="7"/>
  <c r="B154" i="7"/>
  <c r="I153" i="7"/>
  <c r="I154" i="7" s="1"/>
  <c r="H83" i="8" s="1"/>
  <c r="H153" i="7"/>
  <c r="H154" i="7" s="1"/>
  <c r="G83" i="8" s="1"/>
  <c r="F153" i="7"/>
  <c r="F154" i="7" s="1"/>
  <c r="E83" i="8" s="1"/>
  <c r="E153" i="7"/>
  <c r="E154" i="7" s="1"/>
  <c r="D83" i="8" s="1"/>
  <c r="D153" i="7"/>
  <c r="C52" i="8" s="1"/>
  <c r="C153" i="7"/>
  <c r="C154" i="7" s="1"/>
  <c r="B83" i="8" s="1"/>
  <c r="B144" i="7"/>
  <c r="I143" i="7"/>
  <c r="I144" i="7" s="1"/>
  <c r="H82" i="8" s="1"/>
  <c r="H143" i="7"/>
  <c r="H144" i="7" s="1"/>
  <c r="G82" i="8" s="1"/>
  <c r="G143" i="7"/>
  <c r="G144" i="7" s="1"/>
  <c r="F82" i="8" s="1"/>
  <c r="F143" i="7"/>
  <c r="F144" i="7" s="1"/>
  <c r="E82" i="8" s="1"/>
  <c r="E143" i="7"/>
  <c r="E144" i="7" s="1"/>
  <c r="D82" i="8" s="1"/>
  <c r="D143" i="7"/>
  <c r="D144" i="7" s="1"/>
  <c r="C143" i="7"/>
  <c r="C144" i="7" s="1"/>
  <c r="B82" i="8" s="1"/>
  <c r="B134" i="7"/>
  <c r="I133" i="7"/>
  <c r="I134" i="7" s="1"/>
  <c r="H81" i="8" s="1"/>
  <c r="H133" i="7"/>
  <c r="G50" i="8" s="1"/>
  <c r="G133" i="7"/>
  <c r="G134" i="7" s="1"/>
  <c r="F81" i="8" s="1"/>
  <c r="F133" i="7"/>
  <c r="F134" i="7" s="1"/>
  <c r="E81" i="8" s="1"/>
  <c r="E133" i="7"/>
  <c r="E134" i="7" s="1"/>
  <c r="D81" i="8" s="1"/>
  <c r="D133" i="7"/>
  <c r="D134" i="7" s="1"/>
  <c r="C81" i="8" s="1"/>
  <c r="C133" i="7"/>
  <c r="C134" i="7" s="1"/>
  <c r="B81" i="8" s="1"/>
  <c r="B124" i="7"/>
  <c r="I123" i="7"/>
  <c r="I124" i="7" s="1"/>
  <c r="H80" i="8" s="1"/>
  <c r="H123" i="7"/>
  <c r="H124" i="7" s="1"/>
  <c r="G80" i="8" s="1"/>
  <c r="G123" i="7"/>
  <c r="G124" i="7" s="1"/>
  <c r="F80" i="8" s="1"/>
  <c r="F123" i="7"/>
  <c r="E49" i="8" s="1"/>
  <c r="E123" i="7"/>
  <c r="E124" i="7" s="1"/>
  <c r="D80" i="8" s="1"/>
  <c r="D123" i="7"/>
  <c r="D124" i="7" s="1"/>
  <c r="C80" i="8" s="1"/>
  <c r="C123" i="7"/>
  <c r="C124" i="7" s="1"/>
  <c r="B80" i="8" s="1"/>
  <c r="B113" i="7"/>
  <c r="I112" i="7"/>
  <c r="I113" i="7" s="1"/>
  <c r="H79" i="8" s="1"/>
  <c r="H112" i="7"/>
  <c r="H113" i="7" s="1"/>
  <c r="G79" i="8" s="1"/>
  <c r="G112" i="7"/>
  <c r="G113" i="7" s="1"/>
  <c r="F79" i="8" s="1"/>
  <c r="F112" i="7"/>
  <c r="F113" i="7" s="1"/>
  <c r="E79" i="8" s="1"/>
  <c r="E112" i="7"/>
  <c r="E113" i="7" s="1"/>
  <c r="D79" i="8" s="1"/>
  <c r="D112" i="7"/>
  <c r="C48" i="8" s="1"/>
  <c r="C112" i="7"/>
  <c r="C113" i="7" s="1"/>
  <c r="B79" i="8" s="1"/>
  <c r="B104" i="7"/>
  <c r="I103" i="7"/>
  <c r="I104" i="7" s="1"/>
  <c r="H78" i="8" s="1"/>
  <c r="H103" i="7"/>
  <c r="H104" i="7" s="1"/>
  <c r="G78" i="8" s="1"/>
  <c r="G103" i="7"/>
  <c r="G104" i="7" s="1"/>
  <c r="F78" i="8" s="1"/>
  <c r="F103" i="7"/>
  <c r="F104" i="7" s="1"/>
  <c r="E78" i="8" s="1"/>
  <c r="E103" i="7"/>
  <c r="E104" i="7" s="1"/>
  <c r="D78" i="8" s="1"/>
  <c r="D103" i="7"/>
  <c r="D104" i="7" s="1"/>
  <c r="C78" i="8" s="1"/>
  <c r="C103" i="7"/>
  <c r="C104" i="7" s="1"/>
  <c r="B78" i="8" s="1"/>
  <c r="B95" i="7"/>
  <c r="I94" i="7"/>
  <c r="I95" i="7" s="1"/>
  <c r="H77" i="8" s="1"/>
  <c r="H94" i="7"/>
  <c r="G46" i="8" s="1"/>
  <c r="G94" i="7"/>
  <c r="G95" i="7" s="1"/>
  <c r="F77" i="8" s="1"/>
  <c r="F94" i="7"/>
  <c r="F95" i="7" s="1"/>
  <c r="E77" i="8" s="1"/>
  <c r="E94" i="7"/>
  <c r="E95" i="7" s="1"/>
  <c r="D77" i="8" s="1"/>
  <c r="D94" i="7"/>
  <c r="D95" i="7" s="1"/>
  <c r="C77" i="8" s="1"/>
  <c r="C94" i="7"/>
  <c r="C95" i="7" s="1"/>
  <c r="B84" i="7"/>
  <c r="I83" i="7"/>
  <c r="I84" i="7" s="1"/>
  <c r="H76" i="8" s="1"/>
  <c r="H83" i="7"/>
  <c r="H84" i="7" s="1"/>
  <c r="G76" i="8" s="1"/>
  <c r="G83" i="7"/>
  <c r="G84" i="7" s="1"/>
  <c r="F76" i="8" s="1"/>
  <c r="F83" i="7"/>
  <c r="E45" i="8" s="1"/>
  <c r="E83" i="7"/>
  <c r="E84" i="7" s="1"/>
  <c r="D76" i="8" s="1"/>
  <c r="D83" i="7"/>
  <c r="D84" i="7" s="1"/>
  <c r="C76" i="8" s="1"/>
  <c r="C83" i="7"/>
  <c r="C84" i="7" s="1"/>
  <c r="B76" i="8" s="1"/>
  <c r="B75" i="7"/>
  <c r="I74" i="7"/>
  <c r="I75" i="7" s="1"/>
  <c r="H75" i="8" s="1"/>
  <c r="H74" i="7"/>
  <c r="H75" i="7" s="1"/>
  <c r="G75" i="8" s="1"/>
  <c r="G74" i="7"/>
  <c r="G75" i="7" s="1"/>
  <c r="F74" i="7"/>
  <c r="F75" i="7" s="1"/>
  <c r="E75" i="8" s="1"/>
  <c r="E74" i="7"/>
  <c r="E75" i="7" s="1"/>
  <c r="D75" i="8" s="1"/>
  <c r="D74" i="7"/>
  <c r="C44" i="8" s="1"/>
  <c r="C74" i="7"/>
  <c r="C75" i="7" s="1"/>
  <c r="B75" i="8" s="1"/>
  <c r="B66" i="7"/>
  <c r="I65" i="7"/>
  <c r="I66" i="7" s="1"/>
  <c r="H74" i="8" s="1"/>
  <c r="H65" i="7"/>
  <c r="H66" i="7" s="1"/>
  <c r="G74" i="8" s="1"/>
  <c r="G65" i="7"/>
  <c r="G66" i="7" s="1"/>
  <c r="F74" i="8" s="1"/>
  <c r="F65" i="7"/>
  <c r="F66" i="7" s="1"/>
  <c r="E74" i="8" s="1"/>
  <c r="E65" i="7"/>
  <c r="E66" i="7" s="1"/>
  <c r="D74" i="8" s="1"/>
  <c r="D65" i="7"/>
  <c r="D66" i="7" s="1"/>
  <c r="C74" i="8" s="1"/>
  <c r="C65" i="7"/>
  <c r="C66" i="7" s="1"/>
  <c r="B74" i="8" s="1"/>
  <c r="B56" i="7"/>
  <c r="I55" i="7"/>
  <c r="I56" i="7" s="1"/>
  <c r="H73" i="8" s="1"/>
  <c r="H55" i="7"/>
  <c r="G42" i="8" s="1"/>
  <c r="G55" i="7"/>
  <c r="G56" i="7" s="1"/>
  <c r="F73" i="8" s="1"/>
  <c r="F55" i="7"/>
  <c r="F56" i="7" s="1"/>
  <c r="E73" i="8" s="1"/>
  <c r="E55" i="7"/>
  <c r="E56" i="7" s="1"/>
  <c r="D73" i="8" s="1"/>
  <c r="D55" i="7"/>
  <c r="D56" i="7" s="1"/>
  <c r="C73" i="8" s="1"/>
  <c r="C55" i="7"/>
  <c r="C56" i="7" s="1"/>
  <c r="B73" i="8" s="1"/>
  <c r="B47" i="7"/>
  <c r="I46" i="7"/>
  <c r="I47" i="7" s="1"/>
  <c r="H46" i="7"/>
  <c r="H47" i="7" s="1"/>
  <c r="G72" i="8" s="1"/>
  <c r="G46" i="7"/>
  <c r="G47" i="7" s="1"/>
  <c r="F72" i="8" s="1"/>
  <c r="F46" i="7"/>
  <c r="E41" i="8" s="1"/>
  <c r="E46" i="7"/>
  <c r="E47" i="7" s="1"/>
  <c r="D72" i="8" s="1"/>
  <c r="D46" i="7"/>
  <c r="D47" i="7" s="1"/>
  <c r="C72" i="8" s="1"/>
  <c r="C46" i="7"/>
  <c r="C47" i="7" s="1"/>
  <c r="B72" i="8" s="1"/>
  <c r="B38" i="7"/>
  <c r="I37" i="7"/>
  <c r="I38" i="7" s="1"/>
  <c r="H71" i="8" s="1"/>
  <c r="H37" i="7"/>
  <c r="H38" i="7" s="1"/>
  <c r="G71" i="8" s="1"/>
  <c r="G37" i="7"/>
  <c r="G38" i="7" s="1"/>
  <c r="F71" i="8" s="1"/>
  <c r="F37" i="7"/>
  <c r="F38" i="7" s="1"/>
  <c r="E71" i="8" s="1"/>
  <c r="E37" i="7"/>
  <c r="E38" i="7" s="1"/>
  <c r="D71" i="8" s="1"/>
  <c r="D37" i="7"/>
  <c r="C40" i="8" s="1"/>
  <c r="C37" i="7"/>
  <c r="C38" i="7" s="1"/>
  <c r="B71" i="8" s="1"/>
  <c r="B29" i="7"/>
  <c r="I28" i="7"/>
  <c r="I29" i="7" s="1"/>
  <c r="H70" i="8" s="1"/>
  <c r="H28" i="7"/>
  <c r="H29" i="7" s="1"/>
  <c r="G70" i="8" s="1"/>
  <c r="G28" i="7"/>
  <c r="G29" i="7" s="1"/>
  <c r="F70" i="8" s="1"/>
  <c r="F28" i="7"/>
  <c r="F29" i="7" s="1"/>
  <c r="E70" i="8" s="1"/>
  <c r="E28" i="7"/>
  <c r="E29" i="7" s="1"/>
  <c r="D70" i="8" s="1"/>
  <c r="D28" i="7"/>
  <c r="D29" i="7" s="1"/>
  <c r="C70" i="8" s="1"/>
  <c r="C28" i="7"/>
  <c r="C29" i="7" s="1"/>
  <c r="B70" i="8" s="1"/>
  <c r="B20" i="7"/>
  <c r="I19" i="7"/>
  <c r="I21" i="7" s="1"/>
  <c r="H7" i="8" s="1"/>
  <c r="H19" i="7"/>
  <c r="H21" i="7" s="1"/>
  <c r="G7" i="8" s="1"/>
  <c r="G19" i="7"/>
  <c r="G20" i="7" s="1"/>
  <c r="F69" i="8" s="1"/>
  <c r="F19" i="7"/>
  <c r="F20" i="7" s="1"/>
  <c r="E69" i="8" s="1"/>
  <c r="E19" i="7"/>
  <c r="E20" i="7" s="1"/>
  <c r="D69" i="8" s="1"/>
  <c r="D19" i="7"/>
  <c r="D20" i="7" s="1"/>
  <c r="C69" i="8" s="1"/>
  <c r="C19" i="7"/>
  <c r="C20" i="7" s="1"/>
  <c r="B11" i="7"/>
  <c r="I10" i="7"/>
  <c r="I11" i="7" s="1"/>
  <c r="H10" i="7"/>
  <c r="H11" i="7" s="1"/>
  <c r="G68" i="8" s="1"/>
  <c r="G10" i="7"/>
  <c r="G11" i="7" s="1"/>
  <c r="F68" i="8" s="1"/>
  <c r="F10" i="7"/>
  <c r="F12" i="7" s="1"/>
  <c r="E6" i="8" s="1"/>
  <c r="E10" i="7"/>
  <c r="E11" i="7" s="1"/>
  <c r="D68" i="8" s="1"/>
  <c r="D10" i="7"/>
  <c r="D11" i="7" s="1"/>
  <c r="C68" i="8" s="1"/>
  <c r="C10" i="7"/>
  <c r="C11" i="7" s="1"/>
  <c r="B68" i="8" s="1"/>
  <c r="L154" i="7"/>
  <c r="N153" i="7"/>
  <c r="N154" i="7" s="1"/>
  <c r="M153" i="7"/>
  <c r="O152" i="7"/>
  <c r="O151" i="7"/>
  <c r="O150" i="7"/>
  <c r="L144" i="7"/>
  <c r="N143" i="7"/>
  <c r="M143" i="7"/>
  <c r="M144" i="7" s="1"/>
  <c r="O142" i="7"/>
  <c r="O141" i="7"/>
  <c r="O140" i="7"/>
  <c r="L134" i="7"/>
  <c r="N133" i="7"/>
  <c r="M133" i="7"/>
  <c r="O132" i="7"/>
  <c r="O131" i="7"/>
  <c r="O130" i="7"/>
  <c r="L124" i="7"/>
  <c r="N123" i="7"/>
  <c r="M123" i="7"/>
  <c r="M124" i="7" s="1"/>
  <c r="O122" i="7"/>
  <c r="O121" i="7"/>
  <c r="O120" i="7"/>
  <c r="L113" i="7"/>
  <c r="N112" i="7"/>
  <c r="N113" i="7" s="1"/>
  <c r="M112" i="7"/>
  <c r="M113" i="7" s="1"/>
  <c r="O111" i="7"/>
  <c r="O110" i="7"/>
  <c r="O109" i="7"/>
  <c r="L104" i="7"/>
  <c r="N103" i="7"/>
  <c r="M103" i="7"/>
  <c r="M104" i="7" s="1"/>
  <c r="O102" i="7"/>
  <c r="O101" i="7"/>
  <c r="O100" i="7"/>
  <c r="L95" i="7"/>
  <c r="N94" i="7"/>
  <c r="N95" i="7" s="1"/>
  <c r="M94" i="7"/>
  <c r="O93" i="7"/>
  <c r="O92" i="7"/>
  <c r="O91" i="7"/>
  <c r="L84" i="7"/>
  <c r="N83" i="7"/>
  <c r="M83" i="7"/>
  <c r="M84" i="7" s="1"/>
  <c r="O82" i="7"/>
  <c r="O81" i="7"/>
  <c r="O80" i="7"/>
  <c r="L75" i="7"/>
  <c r="N74" i="7"/>
  <c r="N75" i="7" s="1"/>
  <c r="M74" i="7"/>
  <c r="O73" i="7"/>
  <c r="O72" i="7"/>
  <c r="O71" i="7"/>
  <c r="L66" i="7"/>
  <c r="N65" i="7"/>
  <c r="M65" i="7"/>
  <c r="M66" i="7" s="1"/>
  <c r="O64" i="7"/>
  <c r="O63" i="7"/>
  <c r="O62" i="7"/>
  <c r="L56" i="7"/>
  <c r="N55" i="7"/>
  <c r="N57" i="7" s="1"/>
  <c r="M55" i="7"/>
  <c r="M57" i="7" s="1"/>
  <c r="O54" i="7"/>
  <c r="O53" i="7"/>
  <c r="O52" i="7"/>
  <c r="L47" i="7"/>
  <c r="N46" i="7"/>
  <c r="N48" i="7" s="1"/>
  <c r="M46" i="7"/>
  <c r="M48" i="7" s="1"/>
  <c r="O45" i="7"/>
  <c r="O44" i="7"/>
  <c r="O43" i="7"/>
  <c r="L38" i="7"/>
  <c r="N37" i="7"/>
  <c r="N38" i="7" s="1"/>
  <c r="M37" i="7"/>
  <c r="M39" i="7" s="1"/>
  <c r="O36" i="7"/>
  <c r="O35" i="7"/>
  <c r="O34" i="7"/>
  <c r="L29" i="7"/>
  <c r="N28" i="7"/>
  <c r="M28" i="7"/>
  <c r="O27" i="7"/>
  <c r="O26" i="7"/>
  <c r="O25" i="7"/>
  <c r="L20" i="7"/>
  <c r="N19" i="7"/>
  <c r="N20" i="7" s="1"/>
  <c r="M19" i="7"/>
  <c r="O18" i="7"/>
  <c r="O17" i="7"/>
  <c r="O16" i="7"/>
  <c r="L11" i="7"/>
  <c r="N10" i="7"/>
  <c r="M10" i="7"/>
  <c r="M11" i="7" s="1"/>
  <c r="O9" i="7"/>
  <c r="O8" i="7"/>
  <c r="O7" i="7"/>
  <c r="A1" i="8"/>
  <c r="A1" i="7"/>
  <c r="H172" i="7"/>
  <c r="D172" i="7"/>
  <c r="H170" i="7"/>
  <c r="H171" i="7"/>
  <c r="C172" i="7"/>
  <c r="G171" i="7"/>
  <c r="D171" i="7"/>
  <c r="E170" i="7"/>
  <c r="G172" i="7"/>
  <c r="C171" i="7"/>
  <c r="D170" i="7"/>
  <c r="F172" i="7"/>
  <c r="I170" i="7"/>
  <c r="I172" i="7"/>
  <c r="E171" i="7"/>
  <c r="G170" i="7"/>
  <c r="I171" i="7"/>
  <c r="E172" i="7"/>
  <c r="F170" i="7"/>
  <c r="F171" i="7"/>
  <c r="F165" i="7" l="1"/>
  <c r="F164" i="7"/>
  <c r="E164" i="7"/>
  <c r="E165" i="7"/>
  <c r="I164" i="7"/>
  <c r="I165" i="7"/>
  <c r="G165" i="7"/>
  <c r="G164" i="7"/>
  <c r="D164" i="7"/>
  <c r="D165" i="7"/>
  <c r="H164" i="7"/>
  <c r="H165" i="7"/>
  <c r="C164" i="7"/>
  <c r="C165" i="7"/>
  <c r="M56" i="7"/>
  <c r="B43" i="8"/>
  <c r="B51" i="8"/>
  <c r="G51" i="8"/>
  <c r="E50" i="8"/>
  <c r="C49" i="8"/>
  <c r="G47" i="8"/>
  <c r="E46" i="8"/>
  <c r="C45" i="8"/>
  <c r="G43" i="8"/>
  <c r="E42" i="8"/>
  <c r="C41" i="8"/>
  <c r="G39" i="8"/>
  <c r="E38" i="8"/>
  <c r="C37" i="8"/>
  <c r="B44" i="8"/>
  <c r="B52" i="8"/>
  <c r="H52" i="8"/>
  <c r="F51" i="8"/>
  <c r="D50" i="8"/>
  <c r="H48" i="8"/>
  <c r="F47" i="8"/>
  <c r="D46" i="8"/>
  <c r="H44" i="8"/>
  <c r="F43" i="8"/>
  <c r="D42" i="8"/>
  <c r="H40" i="8"/>
  <c r="F39" i="8"/>
  <c r="D38" i="8"/>
  <c r="B38" i="8"/>
  <c r="D51" i="8"/>
  <c r="D47" i="8"/>
  <c r="D43" i="8"/>
  <c r="H41" i="8"/>
  <c r="F40" i="8"/>
  <c r="D39" i="8"/>
  <c r="H37" i="8"/>
  <c r="B39" i="8"/>
  <c r="B47" i="8"/>
  <c r="E52" i="8"/>
  <c r="C51" i="8"/>
  <c r="G49" i="8"/>
  <c r="E48" i="8"/>
  <c r="C47" i="8"/>
  <c r="G45" i="8"/>
  <c r="E44" i="8"/>
  <c r="C43" i="8"/>
  <c r="G41" i="8"/>
  <c r="E40" i="8"/>
  <c r="C39" i="8"/>
  <c r="G37" i="8"/>
  <c r="N56" i="7"/>
  <c r="M47" i="7"/>
  <c r="B40" i="8"/>
  <c r="B48" i="8"/>
  <c r="D52" i="8"/>
  <c r="H50" i="8"/>
  <c r="F49" i="8"/>
  <c r="D48" i="8"/>
  <c r="H46" i="8"/>
  <c r="F45" i="8"/>
  <c r="D44" i="8"/>
  <c r="H42" i="8"/>
  <c r="F41" i="8"/>
  <c r="D40" i="8"/>
  <c r="H38" i="8"/>
  <c r="F37" i="8"/>
  <c r="B41" i="8"/>
  <c r="B49" i="8"/>
  <c r="G38" i="8"/>
  <c r="E37" i="8"/>
  <c r="N47" i="7"/>
  <c r="B42" i="8"/>
  <c r="B50" i="8"/>
  <c r="H51" i="8"/>
  <c r="F50" i="8"/>
  <c r="D49" i="8"/>
  <c r="H47" i="8"/>
  <c r="F46" i="8"/>
  <c r="D45" i="8"/>
  <c r="H43" i="8"/>
  <c r="F42" i="8"/>
  <c r="D41" i="8"/>
  <c r="H39" i="8"/>
  <c r="F38" i="8"/>
  <c r="D37" i="8"/>
  <c r="N135" i="7"/>
  <c r="N134" i="7"/>
  <c r="N85" i="7"/>
  <c r="N84" i="7"/>
  <c r="M76" i="7"/>
  <c r="M75" i="7"/>
  <c r="N145" i="7"/>
  <c r="N144" i="7"/>
  <c r="N125" i="7"/>
  <c r="N124" i="7"/>
  <c r="N67" i="7"/>
  <c r="N66" i="7"/>
  <c r="N105" i="7"/>
  <c r="N104" i="7"/>
  <c r="M96" i="7"/>
  <c r="M95" i="7"/>
  <c r="M135" i="7"/>
  <c r="M134" i="7"/>
  <c r="M155" i="7"/>
  <c r="M154" i="7"/>
  <c r="N12" i="7"/>
  <c r="N11" i="7"/>
  <c r="M21" i="7"/>
  <c r="M20" i="7"/>
  <c r="N30" i="7"/>
  <c r="N29" i="7"/>
  <c r="F125" i="7"/>
  <c r="E18" i="8" s="1"/>
  <c r="F124" i="7"/>
  <c r="E80" i="8" s="1"/>
  <c r="H135" i="7"/>
  <c r="G19" i="8" s="1"/>
  <c r="H134" i="7"/>
  <c r="G81" i="8" s="1"/>
  <c r="M30" i="7"/>
  <c r="M29" i="7"/>
  <c r="N76" i="7"/>
  <c r="I30" i="7"/>
  <c r="H8" i="8" s="1"/>
  <c r="G76" i="7"/>
  <c r="F13" i="8" s="1"/>
  <c r="E85" i="7"/>
  <c r="D14" i="8" s="1"/>
  <c r="E145" i="7"/>
  <c r="D20" i="8" s="1"/>
  <c r="O123" i="7"/>
  <c r="O124" i="7" s="1"/>
  <c r="O153" i="7"/>
  <c r="E39" i="7"/>
  <c r="D9" i="8" s="1"/>
  <c r="D39" i="7"/>
  <c r="C9" i="8" s="1"/>
  <c r="D38" i="7"/>
  <c r="C71" i="8" s="1"/>
  <c r="D76" i="7"/>
  <c r="C13" i="8" s="1"/>
  <c r="D75" i="7"/>
  <c r="C75" i="8" s="1"/>
  <c r="O55" i="7"/>
  <c r="G85" i="7"/>
  <c r="F14" i="8" s="1"/>
  <c r="E105" i="7"/>
  <c r="D16" i="8" s="1"/>
  <c r="F48" i="7"/>
  <c r="E10" i="8" s="1"/>
  <c r="F47" i="7"/>
  <c r="E72" i="8" s="1"/>
  <c r="F85" i="7"/>
  <c r="E14" i="8" s="1"/>
  <c r="F84" i="7"/>
  <c r="E76" i="8" s="1"/>
  <c r="I135" i="7"/>
  <c r="H19" i="8" s="1"/>
  <c r="H96" i="7"/>
  <c r="G15" i="8" s="1"/>
  <c r="H95" i="7"/>
  <c r="G77" i="8" s="1"/>
  <c r="I12" i="7"/>
  <c r="H6" i="8" s="1"/>
  <c r="H57" i="7"/>
  <c r="G11" i="8" s="1"/>
  <c r="H56" i="7"/>
  <c r="G73" i="8" s="1"/>
  <c r="D114" i="7"/>
  <c r="C17" i="8" s="1"/>
  <c r="D113" i="7"/>
  <c r="C79" i="8" s="1"/>
  <c r="E155" i="7"/>
  <c r="D21" i="8" s="1"/>
  <c r="F145" i="7"/>
  <c r="E20" i="8" s="1"/>
  <c r="E48" i="7"/>
  <c r="D10" i="8" s="1"/>
  <c r="I85" i="7"/>
  <c r="H14" i="8" s="1"/>
  <c r="H155" i="7"/>
  <c r="G21" i="8" s="1"/>
  <c r="C57" i="7"/>
  <c r="B11" i="8" s="1"/>
  <c r="G57" i="7"/>
  <c r="F11" i="8" s="1"/>
  <c r="I105" i="7"/>
  <c r="H16" i="8" s="1"/>
  <c r="O83" i="7"/>
  <c r="O133" i="7"/>
  <c r="E12" i="7"/>
  <c r="D6" i="8" s="1"/>
  <c r="I57" i="7"/>
  <c r="H11" i="8" s="1"/>
  <c r="G114" i="7"/>
  <c r="F17" i="8" s="1"/>
  <c r="O28" i="7"/>
  <c r="O29" i="7" s="1"/>
  <c r="O74" i="7"/>
  <c r="G12" i="7"/>
  <c r="F6" i="8" s="1"/>
  <c r="E67" i="7"/>
  <c r="D12" i="8" s="1"/>
  <c r="E125" i="7"/>
  <c r="D18" i="8" s="1"/>
  <c r="D155" i="7"/>
  <c r="C21" i="8" s="1"/>
  <c r="D154" i="7"/>
  <c r="C83" i="8" s="1"/>
  <c r="C21" i="7"/>
  <c r="B7" i="8" s="1"/>
  <c r="G39" i="7"/>
  <c r="F9" i="8" s="1"/>
  <c r="C114" i="7"/>
  <c r="B17" i="8" s="1"/>
  <c r="G135" i="7"/>
  <c r="F19" i="8" s="1"/>
  <c r="D135" i="7"/>
  <c r="C19" i="8" s="1"/>
  <c r="N21" i="7"/>
  <c r="G21" i="7"/>
  <c r="F7" i="8" s="1"/>
  <c r="C67" i="7"/>
  <c r="B12" i="8" s="1"/>
  <c r="E114" i="7"/>
  <c r="D17" i="8" s="1"/>
  <c r="I20" i="7"/>
  <c r="H69" i="8" s="1"/>
  <c r="C39" i="7"/>
  <c r="B9" i="8" s="1"/>
  <c r="C135" i="7"/>
  <c r="B19" i="8" s="1"/>
  <c r="M125" i="7"/>
  <c r="C96" i="7"/>
  <c r="B15" i="8" s="1"/>
  <c r="H20" i="7"/>
  <c r="G69" i="8" s="1"/>
  <c r="O19" i="7"/>
  <c r="O20" i="7" s="1"/>
  <c r="O37" i="7"/>
  <c r="O38" i="7" s="1"/>
  <c r="M67" i="7"/>
  <c r="N96" i="7"/>
  <c r="M105" i="7"/>
  <c r="M114" i="7"/>
  <c r="C30" i="7"/>
  <c r="B8" i="8" s="1"/>
  <c r="G48" i="7"/>
  <c r="F10" i="8" s="1"/>
  <c r="I67" i="7"/>
  <c r="H12" i="8" s="1"/>
  <c r="G96" i="7"/>
  <c r="F15" i="8" s="1"/>
  <c r="C145" i="7"/>
  <c r="B20" i="8" s="1"/>
  <c r="O10" i="7"/>
  <c r="O46" i="7"/>
  <c r="O47" i="7" s="1"/>
  <c r="O65" i="7"/>
  <c r="O103" i="7"/>
  <c r="O104" i="7" s="1"/>
  <c r="M145" i="7"/>
  <c r="N155" i="7"/>
  <c r="E30" i="7"/>
  <c r="D8" i="8" s="1"/>
  <c r="I48" i="7"/>
  <c r="H10" i="8" s="1"/>
  <c r="C76" i="7"/>
  <c r="B13" i="8" s="1"/>
  <c r="I96" i="7"/>
  <c r="H15" i="8" s="1"/>
  <c r="G125" i="7"/>
  <c r="F18" i="8" s="1"/>
  <c r="O94" i="7"/>
  <c r="O95" i="7" s="1"/>
  <c r="O112" i="7"/>
  <c r="O113" i="7" s="1"/>
  <c r="O143" i="7"/>
  <c r="O144" i="7" s="1"/>
  <c r="E76" i="7"/>
  <c r="D13" i="8" s="1"/>
  <c r="C105" i="7"/>
  <c r="B16" i="8" s="1"/>
  <c r="I125" i="7"/>
  <c r="H18" i="8" s="1"/>
  <c r="I145" i="7"/>
  <c r="H20" i="8" s="1"/>
  <c r="C155" i="7"/>
  <c r="B21" i="8" s="1"/>
  <c r="F11" i="7"/>
  <c r="E68" i="8" s="1"/>
  <c r="G153" i="7"/>
  <c r="G173" i="7"/>
  <c r="F173" i="7"/>
  <c r="H173" i="7"/>
  <c r="I173" i="7"/>
  <c r="C173" i="7"/>
  <c r="D173" i="7"/>
  <c r="E173" i="7"/>
  <c r="H12" i="7"/>
  <c r="G6" i="8" s="1"/>
  <c r="D30" i="7"/>
  <c r="C8" i="8" s="1"/>
  <c r="F39" i="7"/>
  <c r="E9" i="8" s="1"/>
  <c r="H48" i="7"/>
  <c r="G10" i="8" s="1"/>
  <c r="D67" i="7"/>
  <c r="C12" i="8" s="1"/>
  <c r="F76" i="7"/>
  <c r="E13" i="8" s="1"/>
  <c r="H85" i="7"/>
  <c r="G14" i="8" s="1"/>
  <c r="D105" i="7"/>
  <c r="C16" i="8" s="1"/>
  <c r="F114" i="7"/>
  <c r="E17" i="8" s="1"/>
  <c r="H125" i="7"/>
  <c r="G18" i="8" s="1"/>
  <c r="D145" i="7"/>
  <c r="C20" i="8" s="1"/>
  <c r="F155" i="7"/>
  <c r="E21" i="8" s="1"/>
  <c r="D21" i="7"/>
  <c r="C7" i="8" s="1"/>
  <c r="F30" i="7"/>
  <c r="E8" i="8" s="1"/>
  <c r="H39" i="7"/>
  <c r="G9" i="8" s="1"/>
  <c r="D57" i="7"/>
  <c r="C11" i="8" s="1"/>
  <c r="F67" i="7"/>
  <c r="E12" i="8" s="1"/>
  <c r="H76" i="7"/>
  <c r="G13" i="8" s="1"/>
  <c r="D96" i="7"/>
  <c r="C15" i="8" s="1"/>
  <c r="F105" i="7"/>
  <c r="E16" i="8" s="1"/>
  <c r="H114" i="7"/>
  <c r="G17" i="8" s="1"/>
  <c r="C12" i="7"/>
  <c r="B6" i="8" s="1"/>
  <c r="E21" i="7"/>
  <c r="D7" i="8" s="1"/>
  <c r="G30" i="7"/>
  <c r="F8" i="8" s="1"/>
  <c r="I39" i="7"/>
  <c r="H9" i="8" s="1"/>
  <c r="C48" i="7"/>
  <c r="B10" i="8" s="1"/>
  <c r="E57" i="7"/>
  <c r="D11" i="8" s="1"/>
  <c r="G67" i="7"/>
  <c r="F12" i="8" s="1"/>
  <c r="I76" i="7"/>
  <c r="H13" i="8" s="1"/>
  <c r="C85" i="7"/>
  <c r="B14" i="8" s="1"/>
  <c r="E96" i="7"/>
  <c r="D15" i="8" s="1"/>
  <c r="G105" i="7"/>
  <c r="F16" i="8" s="1"/>
  <c r="I114" i="7"/>
  <c r="H17" i="8" s="1"/>
  <c r="C125" i="7"/>
  <c r="B18" i="8" s="1"/>
  <c r="E135" i="7"/>
  <c r="D19" i="8" s="1"/>
  <c r="G145" i="7"/>
  <c r="F20" i="8" s="1"/>
  <c r="I155" i="7"/>
  <c r="H21" i="8" s="1"/>
  <c r="D12" i="7"/>
  <c r="C6" i="8" s="1"/>
  <c r="F21" i="7"/>
  <c r="E7" i="8" s="1"/>
  <c r="H30" i="7"/>
  <c r="G8" i="8" s="1"/>
  <c r="D48" i="7"/>
  <c r="C10" i="8" s="1"/>
  <c r="F57" i="7"/>
  <c r="E11" i="8" s="1"/>
  <c r="H67" i="7"/>
  <c r="G12" i="8" s="1"/>
  <c r="D85" i="7"/>
  <c r="C14" i="8" s="1"/>
  <c r="F96" i="7"/>
  <c r="E15" i="8" s="1"/>
  <c r="H105" i="7"/>
  <c r="G16" i="8" s="1"/>
  <c r="D125" i="7"/>
  <c r="C18" i="8" s="1"/>
  <c r="F135" i="7"/>
  <c r="E19" i="8" s="1"/>
  <c r="H145" i="7"/>
  <c r="G20" i="8" s="1"/>
  <c r="M12" i="7"/>
  <c r="N39" i="7"/>
  <c r="M85" i="7"/>
  <c r="N114" i="7"/>
  <c r="O1" i="8"/>
  <c r="J1" i="7"/>
  <c r="O1" i="3"/>
  <c r="H174" i="7" l="1"/>
  <c r="G85" i="8" s="1"/>
  <c r="G54" i="8"/>
  <c r="D174" i="7"/>
  <c r="C85" i="8" s="1"/>
  <c r="C54" i="8"/>
  <c r="C174" i="7"/>
  <c r="B85" i="8" s="1"/>
  <c r="B54" i="8"/>
  <c r="F174" i="7"/>
  <c r="E85" i="8" s="1"/>
  <c r="E54" i="8"/>
  <c r="G174" i="7"/>
  <c r="F85" i="8" s="1"/>
  <c r="F54" i="8"/>
  <c r="G154" i="7"/>
  <c r="F83" i="8" s="1"/>
  <c r="F52" i="8"/>
  <c r="I174" i="7"/>
  <c r="H85" i="8" s="1"/>
  <c r="H54" i="8"/>
  <c r="E174" i="7"/>
  <c r="D85" i="8" s="1"/>
  <c r="D54" i="8"/>
  <c r="O57" i="7"/>
  <c r="O56" i="7"/>
  <c r="O135" i="7"/>
  <c r="O134" i="7"/>
  <c r="O76" i="7"/>
  <c r="O75" i="7"/>
  <c r="O67" i="7"/>
  <c r="O66" i="7"/>
  <c r="O85" i="7"/>
  <c r="O84" i="7"/>
  <c r="O155" i="7"/>
  <c r="O154" i="7"/>
  <c r="O12" i="7"/>
  <c r="O11" i="7"/>
  <c r="O114" i="7"/>
  <c r="O30" i="7"/>
  <c r="O125" i="7"/>
  <c r="O39" i="7"/>
  <c r="O21" i="7"/>
  <c r="O105" i="7"/>
  <c r="O48" i="7"/>
  <c r="O145" i="7"/>
  <c r="O96" i="7"/>
  <c r="G155" i="7"/>
  <c r="F21" i="8" s="1"/>
  <c r="G175" i="7"/>
  <c r="E175" i="7"/>
  <c r="C175" i="7"/>
  <c r="I175" i="7"/>
  <c r="F175" i="7"/>
  <c r="D175" i="7"/>
  <c r="H17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Arnar Úlfarsson</author>
  </authors>
  <commentList>
    <comment ref="D6" authorId="0" shapeId="0" xr:uid="{075A37EF-3CB9-4A18-A67A-D85CD0189B0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5" authorId="0" shapeId="0" xr:uid="{3B86475B-F687-4ED0-8791-C6A5B5C458A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24" authorId="0" shapeId="0" xr:uid="{464F8149-2AE1-4445-A235-E59AC78276E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33" authorId="0" shapeId="0" xr:uid="{57FCA6F6-AB1E-4069-A28E-6FC5EAA108F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42" authorId="0" shapeId="0" xr:uid="{662BCED2-133F-4329-8D7B-738CC14E29A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51" authorId="0" shapeId="0" xr:uid="{8065C6C7-CD8C-4706-ABF0-16A2CF80FC2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61" authorId="0" shapeId="0" xr:uid="{63164075-EF76-4D19-9EB8-B80911A2C09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70" authorId="0" shapeId="0" xr:uid="{D68CB761-7C12-45FE-856C-5D974505700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79" authorId="0" shapeId="0" xr:uid="{A8277D39-E981-4727-9FCE-337594B214E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90" authorId="0" shapeId="0" xr:uid="{153451CB-6179-4D8A-B193-EB3058254A0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99" authorId="0" shapeId="0" xr:uid="{30B32670-3A2A-46BC-BAB2-849A7B4DD86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08" authorId="0" shapeId="0" xr:uid="{78DAD5D7-8D2F-4A9C-9ADE-276EAC1BD9A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19" authorId="0" shapeId="0" xr:uid="{16F16AD2-FCD8-4366-882E-EC474A09C80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28" authorId="0" shapeId="0" xr:uid="{B60DDC35-7346-4B54-BDAE-CDB8A516556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38" authorId="0" shapeId="0" xr:uid="{1BAFEC78-0CF1-48B4-83D8-26244B26C07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48" authorId="0" shapeId="0" xr:uid="{BCBE0F1A-589E-44FB-88D1-19F3F88BFA2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58" authorId="0" shapeId="0" xr:uid="{42DC2740-2078-4263-A514-37CB58B24FA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68" authorId="0" shapeId="0" xr:uid="{BD81D703-B353-450B-A356-0B7286C848E9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<sst xmlns="http://schemas.openxmlformats.org/spreadsheetml/2006/main" count="501" uniqueCount="78">
  <si>
    <t>3.5.3 - Framlegð</t>
  </si>
  <si>
    <t>Ar</t>
  </si>
  <si>
    <t>2018</t>
  </si>
  <si>
    <t>í þús. kr.</t>
  </si>
  <si>
    <t>Sum of SumOfGildi</t>
  </si>
  <si>
    <t>Sveitarfelag</t>
  </si>
  <si>
    <t>Hluti</t>
  </si>
  <si>
    <t>7000 Seyðisfjarðarkaupstaður</t>
  </si>
  <si>
    <t>7300 Fjarðabyggð</t>
  </si>
  <si>
    <t>7502 Vopnafjarðarhreppur</t>
  </si>
  <si>
    <t>7505 Fljótsdalshreppur</t>
  </si>
  <si>
    <t>7509 Borgarfjarðarhreppur</t>
  </si>
  <si>
    <t>7617 Djúpavogshreppur</t>
  </si>
  <si>
    <t>7620 Fljótsdalshérað</t>
  </si>
  <si>
    <t>Tegund2</t>
  </si>
  <si>
    <t>Tegund</t>
  </si>
  <si>
    <t>A_hluti</t>
  </si>
  <si>
    <t>A_og_B_hluti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</si>
  <si>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</si>
  <si>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</si>
  <si>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</si>
  <si>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</si>
  <si>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</si>
  <si>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</si>
  <si>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</si>
  <si>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</si>
  <si>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</si>
  <si>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</si>
  <si>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</si>
  <si>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</si>
  <si>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</si>
  <si>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</si>
  <si>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</si>
  <si>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</si>
  <si>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</si>
  <si>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 xml:space="preserve">Uppfærsla eftir </t>
  </si>
  <si>
    <t>Þessu skjali eru tölur frá 2002 sameinaðar við Fjarðabyggð og nýjar tölur notaðar í töflu í útreikningum.</t>
  </si>
  <si>
    <t>Í þúsundum króna</t>
  </si>
  <si>
    <t>Fjarðabyggð</t>
  </si>
  <si>
    <t>Breiðdalshreppur</t>
  </si>
  <si>
    <t>Fjarðabyggð (í núverandi mynd)</t>
  </si>
  <si>
    <t>Framlegð</t>
  </si>
  <si>
    <t xml:space="preserve">Á verðlagi </t>
  </si>
  <si>
    <t>Hlutf. af tekjum</t>
  </si>
  <si>
    <t>Meðalvísitala neysluverðs 2018</t>
  </si>
  <si>
    <t>Seyðisfjörður</t>
  </si>
  <si>
    <t>Vopnafjarðarhreppur</t>
  </si>
  <si>
    <t>Fljótsdalshreppur</t>
  </si>
  <si>
    <t>Borgarfjarðarhreppur</t>
  </si>
  <si>
    <t>Djúpavogshreppur</t>
  </si>
  <si>
    <t>Fljótsdalshérað</t>
  </si>
  <si>
    <t>Breytingar á vísitölu neysluverðs frá 1988</t>
  </si>
  <si>
    <t>Vísitala neysluverðs</t>
  </si>
  <si>
    <t>Vísitala</t>
  </si>
  <si>
    <t>2002</t>
  </si>
  <si>
    <t>Meðaltal ársins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</si>
  <si>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</si>
  <si>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</si>
  <si>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</si>
  <si>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</si>
  <si>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</si>
  <si>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</si>
  <si>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</si>
  <si>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</si>
  <si>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</si>
  <si>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</si>
  <si>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</si>
  <si>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</si>
  <si>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</si>
  <si>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</si>
  <si>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</si>
  <si>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Sótt þann 25.10.19</t>
  </si>
  <si>
    <t>Framlegð sem hlutfall af tekjum</t>
  </si>
  <si>
    <t>2019</t>
  </si>
  <si>
    <t>https://px.hagstofa.is/pxis/pxweb/is/Efnahagur/Efnahagur__visitolur__1_vnv__1_vnv/VIS01005.px/table/tableViewLayout1/?rxid=822c1401-6511-48c5-ae9e-fba011a7ddef</t>
  </si>
  <si>
    <t>Sótt á vef Hagstofu Íslands 23.11.2020</t>
  </si>
  <si>
    <t>https://www.samband.is/verkefnin/fjarmal/talnaefni/arsreikningar-sveitarfelaga/</t>
  </si>
  <si>
    <t>Framlegð á verðlagi ársins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</si>
</sst>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_-* #,##0\ _k_r_-;\-* #,##0\ _k_r_-;_-* &quot;-&quot;\ _k_r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Optima"/>
    </font>
    <font>
      <b/>
      <sz val="11"/>
      <color theme="1"/>
      <name val="Optima"/>
      <family val="2"/>
    </font>
    <font>
      <sz val="10"/>
      <color theme="1"/>
      <name val="Opti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tima"/>
    </font>
    <font>
      <sz val="11"/>
      <color theme="1"/>
      <name val="Optima"/>
      <family val="2"/>
    </font>
    <font>
      <sz val="10"/>
      <color theme="1"/>
      <name val="Optima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6" fillId="0" borderId="0" xfId="0" applyFont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0" fillId="0" borderId="0" xfId="0" pivotButton="1"/>
    <xf numFmtId="3" fontId="0" fillId="0" borderId="0" xfId="0" pivotButton="1" applyNumberForma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3" fontId="12" fillId="0" borderId="0" xfId="4" applyNumberFormat="1" applyFont="1"/>
    <xf numFmtId="3" fontId="8" fillId="0" borderId="0" xfId="0" applyNumberFormat="1" applyFont="1"/>
    <xf numFmtId="3" fontId="12" fillId="0" borderId="1" xfId="4" applyNumberFormat="1" applyFont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3" fontId="13" fillId="3" borderId="2" xfId="0" applyNumberFormat="1" applyFont="1" applyFill="1" applyBorder="1"/>
    <xf numFmtId="0" fontId="1" fillId="3" borderId="0" xfId="0" applyFont="1" applyFill="1"/>
    <xf numFmtId="3" fontId="1" fillId="3" borderId="0" xfId="0" applyNumberFormat="1" applyFont="1" applyFill="1"/>
    <xf numFmtId="0" fontId="1" fillId="3" borderId="3" xfId="0" applyFont="1" applyFill="1" applyBorder="1"/>
    <xf numFmtId="10" fontId="1" fillId="3" borderId="3" xfId="3" applyNumberFormat="1" applyFont="1" applyFill="1" applyBorder="1"/>
    <xf numFmtId="10" fontId="13" fillId="3" borderId="3" xfId="3" applyNumberFormat="1" applyFont="1" applyFill="1" applyBorder="1"/>
    <xf numFmtId="164" fontId="14" fillId="0" borderId="0" xfId="1" applyNumberFormat="1" applyFont="1"/>
    <xf numFmtId="164" fontId="0" fillId="0" borderId="0" xfId="0" applyNumberFormat="1"/>
    <xf numFmtId="0" fontId="0" fillId="4" borderId="0" xfId="0" applyFill="1"/>
    <xf numFmtId="0" fontId="0" fillId="0" borderId="0" xfId="0" applyAlignment="1">
      <alignment wrapText="1"/>
    </xf>
    <xf numFmtId="0" fontId="1" fillId="0" borderId="0" xfId="0" applyFont="1" applyFill="1" applyBorder="1"/>
    <xf numFmtId="10" fontId="1" fillId="0" borderId="0" xfId="3" applyNumberFormat="1" applyFont="1" applyFill="1" applyBorder="1"/>
    <xf numFmtId="0" fontId="8" fillId="0" borderId="0" xfId="0" applyFont="1" applyAlignment="1"/>
    <xf numFmtId="0" fontId="17" fillId="0" borderId="0" xfId="0" applyFont="1"/>
    <xf numFmtId="0" fontId="5" fillId="0" borderId="0" xfId="0" applyFont="1"/>
    <xf numFmtId="0" fontId="18" fillId="0" borderId="0" xfId="0" applyFont="1"/>
    <xf numFmtId="164" fontId="5" fillId="0" borderId="0" xfId="0" applyNumberFormat="1" applyFont="1"/>
    <xf numFmtId="0" fontId="19" fillId="0" borderId="0" xfId="5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5" fontId="1" fillId="3" borderId="2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0" fontId="13" fillId="0" borderId="1" xfId="0" applyFont="1" applyBorder="1"/>
    <xf numFmtId="41" fontId="1" fillId="3" borderId="1" xfId="2" applyFont="1" applyFill="1" applyBorder="1" applyAlignment="1">
      <alignment horizontal="center" vertical="center"/>
    </xf>
    <xf numFmtId="41" fontId="1" fillId="3" borderId="4" xfId="2" applyFont="1" applyFill="1" applyBorder="1" applyAlignment="1">
      <alignment horizontal="center" vertical="center"/>
    </xf>
    <xf numFmtId="10" fontId="1" fillId="3" borderId="1" xfId="2" applyNumberFormat="1" applyFont="1" applyFill="1" applyBorder="1" applyAlignment="1">
      <alignment horizontal="center" vertical="center"/>
    </xf>
    <xf numFmtId="10" fontId="1" fillId="3" borderId="4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 [0]" xfId="2" builtinId="6"/>
    <cellStyle name="Hyperlink" xfId="5" builtinId="8"/>
    <cellStyle name="Normal" xfId="0" builtinId="0"/>
    <cellStyle name="Normal 2" xfId="4" xr:uid="{A8C92E4F-16A1-4866-BB6F-19777068156F}"/>
    <cellStyle name="Normal 3" xfId="1" xr:uid="{377293A3-1ACB-408D-99D2-04C482BB9145}"/>
    <cellStyle name="Percent" xfId="3" builtinId="5"/>
  </cellStyles>
  <dxfs count="4"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Framlegð sem hlutfall af tekjum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Birting!$B$5</c:f>
              <c:strCache>
                <c:ptCount val="1"/>
                <c:pt idx="0">
                  <c:v>Seyðisfjörður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Birting!$B$6:$B$23</c:f>
              <c:numCache>
                <c:formatCode>0.00%</c:formatCode>
                <c:ptCount val="18"/>
                <c:pt idx="0">
                  <c:v>2.5593510927109417E-2</c:v>
                </c:pt>
                <c:pt idx="1">
                  <c:v>8.6458410381584031E-3</c:v>
                </c:pt>
                <c:pt idx="2">
                  <c:v>-5.1369328656214422E-2</c:v>
                </c:pt>
                <c:pt idx="3">
                  <c:v>-6.4985299303009336E-2</c:v>
                </c:pt>
                <c:pt idx="4">
                  <c:v>-3.6080770463221582E-3</c:v>
                </c:pt>
                <c:pt idx="5">
                  <c:v>5.7446330747492891E-2</c:v>
                </c:pt>
                <c:pt idx="6">
                  <c:v>1.2177382833124986E-2</c:v>
                </c:pt>
                <c:pt idx="7">
                  <c:v>-2.0556305133345533E-2</c:v>
                </c:pt>
                <c:pt idx="8">
                  <c:v>-2.6613788435467318E-2</c:v>
                </c:pt>
                <c:pt idx="9">
                  <c:v>3.0256307417553311E-2</c:v>
                </c:pt>
                <c:pt idx="10">
                  <c:v>0.13282324965056544</c:v>
                </c:pt>
                <c:pt idx="11">
                  <c:v>0.10175436186996881</c:v>
                </c:pt>
                <c:pt idx="12">
                  <c:v>8.6907358463130704E-2</c:v>
                </c:pt>
                <c:pt idx="13">
                  <c:v>4.6203241765540998E-2</c:v>
                </c:pt>
                <c:pt idx="14">
                  <c:v>5.2602293365620882E-2</c:v>
                </c:pt>
                <c:pt idx="15">
                  <c:v>9.7614590806842275E-2</c:v>
                </c:pt>
                <c:pt idx="16">
                  <c:v>5.0219927048588762E-2</c:v>
                </c:pt>
                <c:pt idx="17">
                  <c:v>2.8734913644526964E-2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E-46E5-9F7D-CB632F43E542}"/>
            </c:ext>
          </c:extLst>
        </c:ser>
        <c:ser>
          <c:idx val="1"/>
          <c:order val="1"/>
          <c:tx>
            <c:strRef>
              <c:f>Birting!$C$5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Birting!$C$6:$C$23</c:f>
              <c:numCache>
                <c:formatCode>0.00%</c:formatCode>
                <c:ptCount val="18"/>
                <c:pt idx="0">
                  <c:v>1.5486780809248252E-3</c:v>
                </c:pt>
                <c:pt idx="1">
                  <c:v>-8.145321594528239E-2</c:v>
                </c:pt>
                <c:pt idx="2">
                  <c:v>-2.8814358834752772E-2</c:v>
                </c:pt>
                <c:pt idx="3">
                  <c:v>2.6162374650548149E-2</c:v>
                </c:pt>
                <c:pt idx="4">
                  <c:v>0.2733355466859686</c:v>
                </c:pt>
                <c:pt idx="5">
                  <c:v>0.21899202375701191</c:v>
                </c:pt>
                <c:pt idx="6">
                  <c:v>6.7215323045431055E-2</c:v>
                </c:pt>
                <c:pt idx="7">
                  <c:v>3.6762681645490236E-2</c:v>
                </c:pt>
                <c:pt idx="8">
                  <c:v>0.11357290025089038</c:v>
                </c:pt>
                <c:pt idx="9">
                  <c:v>0.10482433130518855</c:v>
                </c:pt>
                <c:pt idx="10">
                  <c:v>0.13508294711943286</c:v>
                </c:pt>
                <c:pt idx="11">
                  <c:v>0.1624472844818359</c:v>
                </c:pt>
                <c:pt idx="12">
                  <c:v>9.1992343407324401E-2</c:v>
                </c:pt>
                <c:pt idx="13">
                  <c:v>0.10819245323989192</c:v>
                </c:pt>
                <c:pt idx="14">
                  <c:v>8.0932220959066964E-2</c:v>
                </c:pt>
                <c:pt idx="15">
                  <c:v>0.10428169054755895</c:v>
                </c:pt>
                <c:pt idx="16">
                  <c:v>0.12395683193456823</c:v>
                </c:pt>
                <c:pt idx="17">
                  <c:v>0.10526283692154613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E-46E5-9F7D-CB632F43E542}"/>
            </c:ext>
          </c:extLst>
        </c:ser>
        <c:ser>
          <c:idx val="2"/>
          <c:order val="2"/>
          <c:tx>
            <c:strRef>
              <c:f>Birting!$D$5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Birting!$D$6:$D$23</c:f>
              <c:numCache>
                <c:formatCode>0.00%</c:formatCode>
                <c:ptCount val="18"/>
                <c:pt idx="0">
                  <c:v>-1.3083361769605974E-2</c:v>
                </c:pt>
                <c:pt idx="1">
                  <c:v>-0.1043773237763042</c:v>
                </c:pt>
                <c:pt idx="2">
                  <c:v>4.9911885259426955E-2</c:v>
                </c:pt>
                <c:pt idx="3">
                  <c:v>-8.2975631753879047E-3</c:v>
                </c:pt>
                <c:pt idx="4">
                  <c:v>4.6412211019149531E-2</c:v>
                </c:pt>
                <c:pt idx="5">
                  <c:v>0.13910865955173837</c:v>
                </c:pt>
                <c:pt idx="6">
                  <c:v>0.1539776891132644</c:v>
                </c:pt>
                <c:pt idx="7">
                  <c:v>0.20036602600662878</c:v>
                </c:pt>
                <c:pt idx="8">
                  <c:v>0.14050973605069722</c:v>
                </c:pt>
                <c:pt idx="9">
                  <c:v>6.939363848938146E-2</c:v>
                </c:pt>
                <c:pt idx="10">
                  <c:v>8.1822576992984591E-2</c:v>
                </c:pt>
                <c:pt idx="11">
                  <c:v>0.10823487545789562</c:v>
                </c:pt>
                <c:pt idx="12">
                  <c:v>6.793529168530224E-2</c:v>
                </c:pt>
                <c:pt idx="13">
                  <c:v>5.5003517834941257E-2</c:v>
                </c:pt>
                <c:pt idx="14">
                  <c:v>0.11296021441849072</c:v>
                </c:pt>
                <c:pt idx="15">
                  <c:v>8.2420822903672059E-2</c:v>
                </c:pt>
                <c:pt idx="16">
                  <c:v>-0.1965048214628021</c:v>
                </c:pt>
                <c:pt idx="17">
                  <c:v>-8.4716703468033741E-2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E-46E5-9F7D-CB632F43E542}"/>
            </c:ext>
          </c:extLst>
        </c:ser>
        <c:ser>
          <c:idx val="3"/>
          <c:order val="3"/>
          <c:tx>
            <c:strRef>
              <c:f>Birting!$E$5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Birting!$E$6:$E$23</c:f>
              <c:numCache>
                <c:formatCode>0.00%</c:formatCode>
                <c:ptCount val="18"/>
                <c:pt idx="0">
                  <c:v>2.8527390997674967E-2</c:v>
                </c:pt>
                <c:pt idx="1">
                  <c:v>0.11160816462412351</c:v>
                </c:pt>
                <c:pt idx="2">
                  <c:v>0.58554957853635647</c:v>
                </c:pt>
                <c:pt idx="3">
                  <c:v>0.59611536567734902</c:v>
                </c:pt>
                <c:pt idx="4">
                  <c:v>0.71984313143768364</c:v>
                </c:pt>
                <c:pt idx="5">
                  <c:v>0.71359396998996549</c:v>
                </c:pt>
                <c:pt idx="6">
                  <c:v>0.5209050449419681</c:v>
                </c:pt>
                <c:pt idx="7">
                  <c:v>0.35346923508509442</c:v>
                </c:pt>
                <c:pt idx="8">
                  <c:v>0.12441048381854819</c:v>
                </c:pt>
                <c:pt idx="9">
                  <c:v>0.18500105302793396</c:v>
                </c:pt>
                <c:pt idx="10">
                  <c:v>0.12145437001199466</c:v>
                </c:pt>
                <c:pt idx="11">
                  <c:v>3.3700051970106212E-2</c:v>
                </c:pt>
                <c:pt idx="12">
                  <c:v>0.19012183303336563</c:v>
                </c:pt>
                <c:pt idx="13">
                  <c:v>0.29166692391753979</c:v>
                </c:pt>
                <c:pt idx="14">
                  <c:v>0.18440322424006991</c:v>
                </c:pt>
                <c:pt idx="15">
                  <c:v>0.21225518919014896</c:v>
                </c:pt>
                <c:pt idx="16">
                  <c:v>0.30335184664923387</c:v>
                </c:pt>
                <c:pt idx="17">
                  <c:v>8.2780192941298555E-2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E-46E5-9F7D-CB632F43E542}"/>
            </c:ext>
          </c:extLst>
        </c:ser>
        <c:ser>
          <c:idx val="4"/>
          <c:order val="4"/>
          <c:tx>
            <c:strRef>
              <c:f>Birting!$F$5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Birting!$F$6:$F$23</c:f>
              <c:numCache>
                <c:formatCode>0.00%</c:formatCode>
                <c:ptCount val="18"/>
                <c:pt idx="0">
                  <c:v>0.19671161580317009</c:v>
                </c:pt>
                <c:pt idx="1">
                  <c:v>5.4916165215867264E-2</c:v>
                </c:pt>
                <c:pt idx="2">
                  <c:v>0.1653557039956747</c:v>
                </c:pt>
                <c:pt idx="3">
                  <c:v>0.13528425289283919</c:v>
                </c:pt>
                <c:pt idx="4">
                  <c:v>0.28195741598323543</c:v>
                </c:pt>
                <c:pt idx="5">
                  <c:v>0.2249625881035881</c:v>
                </c:pt>
                <c:pt idx="6">
                  <c:v>0.27312784400930673</c:v>
                </c:pt>
                <c:pt idx="7">
                  <c:v>0.12025713890396671</c:v>
                </c:pt>
                <c:pt idx="8">
                  <c:v>6.0254023869484287E-2</c:v>
                </c:pt>
                <c:pt idx="9">
                  <c:v>0.11501753080045331</c:v>
                </c:pt>
                <c:pt idx="10">
                  <c:v>0.14231946800834649</c:v>
                </c:pt>
                <c:pt idx="11">
                  <c:v>9.5624929483340712E-2</c:v>
                </c:pt>
                <c:pt idx="12">
                  <c:v>0.20087870487211842</c:v>
                </c:pt>
                <c:pt idx="13">
                  <c:v>0.16453614132067537</c:v>
                </c:pt>
                <c:pt idx="14">
                  <c:v>0.14692866506840882</c:v>
                </c:pt>
                <c:pt idx="15">
                  <c:v>0.13609348747398251</c:v>
                </c:pt>
                <c:pt idx="16">
                  <c:v>0.29803226673149014</c:v>
                </c:pt>
                <c:pt idx="17">
                  <c:v>0.11728535171161504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E-46E5-9F7D-CB632F43E542}"/>
            </c:ext>
          </c:extLst>
        </c:ser>
        <c:ser>
          <c:idx val="5"/>
          <c:order val="5"/>
          <c:tx>
            <c:strRef>
              <c:f>Birting!$G$5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Birting!$G$6:$G$23</c:f>
              <c:numCache>
                <c:formatCode>0.00%</c:formatCode>
                <c:ptCount val="18"/>
                <c:pt idx="0">
                  <c:v>0.10251174309851105</c:v>
                </c:pt>
                <c:pt idx="1">
                  <c:v>-2.8228620309299238E-2</c:v>
                </c:pt>
                <c:pt idx="2">
                  <c:v>4.2741367338560488E-2</c:v>
                </c:pt>
                <c:pt idx="3">
                  <c:v>-6.8140472413441802E-2</c:v>
                </c:pt>
                <c:pt idx="4">
                  <c:v>9.3063793929580488E-2</c:v>
                </c:pt>
                <c:pt idx="5">
                  <c:v>0.32549541199050352</c:v>
                </c:pt>
                <c:pt idx="6">
                  <c:v>9.143258069558706E-2</c:v>
                </c:pt>
                <c:pt idx="7">
                  <c:v>6.8787283920028974E-2</c:v>
                </c:pt>
                <c:pt idx="8">
                  <c:v>9.560578547787954E-2</c:v>
                </c:pt>
                <c:pt idx="9">
                  <c:v>0.21038100674416371</c:v>
                </c:pt>
                <c:pt idx="10">
                  <c:v>9.0610392347647326E-2</c:v>
                </c:pt>
                <c:pt idx="11">
                  <c:v>5.4439060830229397E-2</c:v>
                </c:pt>
                <c:pt idx="12">
                  <c:v>7.7759751900186427E-2</c:v>
                </c:pt>
                <c:pt idx="13">
                  <c:v>9.9899732688573002E-3</c:v>
                </c:pt>
                <c:pt idx="14">
                  <c:v>7.5099389854102125E-2</c:v>
                </c:pt>
                <c:pt idx="15">
                  <c:v>0.10953823880654429</c:v>
                </c:pt>
                <c:pt idx="16">
                  <c:v>5.368599124802962E-2</c:v>
                </c:pt>
                <c:pt idx="17">
                  <c:v>1.9797891923241797E-2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E-46E5-9F7D-CB632F43E542}"/>
            </c:ext>
          </c:extLst>
        </c:ser>
        <c:ser>
          <c:idx val="6"/>
          <c:order val="6"/>
          <c:tx>
            <c:strRef>
              <c:f>Birting!$H$5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Birting!$A$6:$A$23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Birting!$H$6:$H$23</c:f>
              <c:numCache>
                <c:formatCode>0.00%</c:formatCode>
                <c:ptCount val="18"/>
                <c:pt idx="0">
                  <c:v>4.4373571638133449E-2</c:v>
                </c:pt>
                <c:pt idx="1">
                  <c:v>5.7537567305742672E-2</c:v>
                </c:pt>
                <c:pt idx="2">
                  <c:v>9.6840575740977416E-2</c:v>
                </c:pt>
                <c:pt idx="3">
                  <c:v>0.2314650048278874</c:v>
                </c:pt>
                <c:pt idx="4">
                  <c:v>0.20180710652768574</c:v>
                </c:pt>
                <c:pt idx="5">
                  <c:v>0.16415112365812468</c:v>
                </c:pt>
                <c:pt idx="6">
                  <c:v>-5.278468006284559E-2</c:v>
                </c:pt>
                <c:pt idx="7">
                  <c:v>4.27491471389633E-2</c:v>
                </c:pt>
                <c:pt idx="8">
                  <c:v>0.14109216926300619</c:v>
                </c:pt>
                <c:pt idx="9">
                  <c:v>0.1808661106586146</c:v>
                </c:pt>
                <c:pt idx="10">
                  <c:v>0.20381112988577968</c:v>
                </c:pt>
                <c:pt idx="11">
                  <c:v>0.18145300355596991</c:v>
                </c:pt>
                <c:pt idx="12">
                  <c:v>0.17029148141755859</c:v>
                </c:pt>
                <c:pt idx="13">
                  <c:v>0.14978676169183164</c:v>
                </c:pt>
                <c:pt idx="14">
                  <c:v>0.182548813872079</c:v>
                </c:pt>
                <c:pt idx="15">
                  <c:v>0.1459663881308087</c:v>
                </c:pt>
                <c:pt idx="16">
                  <c:v>0.16310382114780078</c:v>
                </c:pt>
                <c:pt idx="17">
                  <c:v>0.1382232229597366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E-46E5-9F7D-CB632F43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7833679"/>
        <c:axId val="1191883311"/>
      </c:lineChart>
      <c:catAx>
        <c:axId val="119783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91883311"/>
        <c:crosses val="autoZero"/>
        <c:auto val="1"/>
        <c:lblAlgn val="ctr"/>
        <c:lblOffset val="100"/>
        <c:noMultiLvlLbl val="0"/>
      </c:catAx>
      <c:valAx>
        <c:axId val="119188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9783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Framlegð</a:t>
            </a:r>
          </a:p>
        </c:rich>
      </c:tx>
      <c:layout>
        <c:manualLayout>
          <c:xMode val="edge"/>
          <c:yMode val="edge"/>
          <c:x val="0.4514999999999999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Birting!$B$36</c:f>
              <c:strCache>
                <c:ptCount val="1"/>
                <c:pt idx="0">
                  <c:v>Seyðisfjörður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Birting!$B$37:$B$54</c:f>
              <c:numCache>
                <c:formatCode>_-* #,##0\ _k_r_-;\-* #,##0\ _k_r_-;_-* "-"\ _k_r_-;_-@_-</c:formatCode>
                <c:ptCount val="18"/>
                <c:pt idx="0">
                  <c:v>8494</c:v>
                </c:pt>
                <c:pt idx="1">
                  <c:v>3156</c:v>
                </c:pt>
                <c:pt idx="2">
                  <c:v>-17778</c:v>
                </c:pt>
                <c:pt idx="3">
                  <c:v>-24512</c:v>
                </c:pt>
                <c:pt idx="4">
                  <c:v>-1430</c:v>
                </c:pt>
                <c:pt idx="5">
                  <c:v>27118</c:v>
                </c:pt>
                <c:pt idx="6">
                  <c:v>5835</c:v>
                </c:pt>
                <c:pt idx="7">
                  <c:v>-10223</c:v>
                </c:pt>
                <c:pt idx="8">
                  <c:v>-13408</c:v>
                </c:pt>
                <c:pt idx="9">
                  <c:v>15993</c:v>
                </c:pt>
                <c:pt idx="10">
                  <c:v>73171</c:v>
                </c:pt>
                <c:pt idx="11">
                  <c:v>59271</c:v>
                </c:pt>
                <c:pt idx="12">
                  <c:v>50803</c:v>
                </c:pt>
                <c:pt idx="13">
                  <c:v>28867</c:v>
                </c:pt>
                <c:pt idx="14">
                  <c:v>35451</c:v>
                </c:pt>
                <c:pt idx="15">
                  <c:v>72382</c:v>
                </c:pt>
                <c:pt idx="16">
                  <c:v>41194</c:v>
                </c:pt>
                <c:pt idx="17">
                  <c:v>24592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7-48FD-8495-102EDD7133BF}"/>
            </c:ext>
          </c:extLst>
        </c:ser>
        <c:ser>
          <c:idx val="1"/>
          <c:order val="1"/>
          <c:tx>
            <c:strRef>
              <c:f>Birting!$C$36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Birting!$C$37:$C$54</c:f>
              <c:numCache>
                <c:formatCode>_-* #,##0\ _k_r_-;\-* #,##0\ _k_r_-;_-* "-"\ _k_r_-;_-@_-</c:formatCode>
                <c:ptCount val="18"/>
                <c:pt idx="0">
                  <c:v>2361</c:v>
                </c:pt>
                <c:pt idx="1">
                  <c:v>-125472</c:v>
                </c:pt>
                <c:pt idx="2">
                  <c:v>-49112</c:v>
                </c:pt>
                <c:pt idx="3">
                  <c:v>54840</c:v>
                </c:pt>
                <c:pt idx="4">
                  <c:v>863634</c:v>
                </c:pt>
                <c:pt idx="5">
                  <c:v>751156</c:v>
                </c:pt>
                <c:pt idx="6">
                  <c:v>216457</c:v>
                </c:pt>
                <c:pt idx="7">
                  <c:v>115778</c:v>
                </c:pt>
                <c:pt idx="8">
                  <c:v>379798</c:v>
                </c:pt>
                <c:pt idx="9">
                  <c:v>365050</c:v>
                </c:pt>
                <c:pt idx="10">
                  <c:v>498440</c:v>
                </c:pt>
                <c:pt idx="11">
                  <c:v>645014</c:v>
                </c:pt>
                <c:pt idx="12">
                  <c:v>392403</c:v>
                </c:pt>
                <c:pt idx="13">
                  <c:v>494269</c:v>
                </c:pt>
                <c:pt idx="14">
                  <c:v>392331</c:v>
                </c:pt>
                <c:pt idx="15">
                  <c:v>548914</c:v>
                </c:pt>
                <c:pt idx="16">
                  <c:v>734620</c:v>
                </c:pt>
                <c:pt idx="17">
                  <c:v>655898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7-48FD-8495-102EDD7133BF}"/>
            </c:ext>
          </c:extLst>
        </c:ser>
        <c:ser>
          <c:idx val="2"/>
          <c:order val="2"/>
          <c:tx>
            <c:strRef>
              <c:f>Birting!$D$36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Birting!$D$37:$D$54</c:f>
              <c:numCache>
                <c:formatCode>_-* #,##0\ _k_r_-;\-* #,##0\ _k_r_-;_-* "-"\ _k_r_-;_-@_-</c:formatCode>
                <c:ptCount val="18"/>
                <c:pt idx="0">
                  <c:v>-3259</c:v>
                </c:pt>
                <c:pt idx="1">
                  <c:v>-27231</c:v>
                </c:pt>
                <c:pt idx="2">
                  <c:v>15124</c:v>
                </c:pt>
                <c:pt idx="3">
                  <c:v>-2484</c:v>
                </c:pt>
                <c:pt idx="4">
                  <c:v>15623</c:v>
                </c:pt>
                <c:pt idx="5">
                  <c:v>52607</c:v>
                </c:pt>
                <c:pt idx="6">
                  <c:v>62403</c:v>
                </c:pt>
                <c:pt idx="7">
                  <c:v>87476</c:v>
                </c:pt>
                <c:pt idx="8">
                  <c:v>64056</c:v>
                </c:pt>
                <c:pt idx="9">
                  <c:v>32496</c:v>
                </c:pt>
                <c:pt idx="10">
                  <c:v>40110</c:v>
                </c:pt>
                <c:pt idx="11">
                  <c:v>59005</c:v>
                </c:pt>
                <c:pt idx="12">
                  <c:v>40252</c:v>
                </c:pt>
                <c:pt idx="13">
                  <c:v>34242</c:v>
                </c:pt>
                <c:pt idx="14">
                  <c:v>78391</c:v>
                </c:pt>
                <c:pt idx="15">
                  <c:v>60652</c:v>
                </c:pt>
                <c:pt idx="16">
                  <c:v>-141465</c:v>
                </c:pt>
                <c:pt idx="17">
                  <c:v>-64878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7-48FD-8495-102EDD7133BF}"/>
            </c:ext>
          </c:extLst>
        </c:ser>
        <c:ser>
          <c:idx val="3"/>
          <c:order val="3"/>
          <c:tx>
            <c:strRef>
              <c:f>Birting!$E$36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Birting!$E$37:$E$54</c:f>
              <c:numCache>
                <c:formatCode>_-* #,##0\ _k_r_-;\-* #,##0\ _k_r_-;_-* "-"\ _k_r_-;_-@_-</c:formatCode>
                <c:ptCount val="18"/>
                <c:pt idx="0">
                  <c:v>1092</c:v>
                </c:pt>
                <c:pt idx="1">
                  <c:v>5364</c:v>
                </c:pt>
                <c:pt idx="2">
                  <c:v>69883</c:v>
                </c:pt>
                <c:pt idx="3">
                  <c:v>113802</c:v>
                </c:pt>
                <c:pt idx="4">
                  <c:v>155286</c:v>
                </c:pt>
                <c:pt idx="5">
                  <c:v>183475</c:v>
                </c:pt>
                <c:pt idx="6">
                  <c:v>107445</c:v>
                </c:pt>
                <c:pt idx="7">
                  <c:v>60480</c:v>
                </c:pt>
                <c:pt idx="8">
                  <c:v>17226</c:v>
                </c:pt>
                <c:pt idx="9">
                  <c:v>28988</c:v>
                </c:pt>
                <c:pt idx="10">
                  <c:v>18125</c:v>
                </c:pt>
                <c:pt idx="11">
                  <c:v>4604</c:v>
                </c:pt>
                <c:pt idx="12">
                  <c:v>27465</c:v>
                </c:pt>
                <c:pt idx="13">
                  <c:v>47241</c:v>
                </c:pt>
                <c:pt idx="14">
                  <c:v>28482</c:v>
                </c:pt>
                <c:pt idx="15">
                  <c:v>35862</c:v>
                </c:pt>
                <c:pt idx="16">
                  <c:v>56148</c:v>
                </c:pt>
                <c:pt idx="17">
                  <c:v>22336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17-48FD-8495-102EDD7133BF}"/>
            </c:ext>
          </c:extLst>
        </c:ser>
        <c:ser>
          <c:idx val="4"/>
          <c:order val="4"/>
          <c:tx>
            <c:strRef>
              <c:f>Birting!$F$36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Birting!$F$37:$F$54</c:f>
              <c:numCache>
                <c:formatCode>_-* #,##0\ _k_r_-;\-* #,##0\ _k_r_-;_-* "-"\ _k_r_-;_-@_-</c:formatCode>
                <c:ptCount val="18"/>
                <c:pt idx="0">
                  <c:v>11641</c:v>
                </c:pt>
                <c:pt idx="1">
                  <c:v>2820</c:v>
                </c:pt>
                <c:pt idx="2">
                  <c:v>9481</c:v>
                </c:pt>
                <c:pt idx="3">
                  <c:v>8067</c:v>
                </c:pt>
                <c:pt idx="4">
                  <c:v>21797</c:v>
                </c:pt>
                <c:pt idx="5">
                  <c:v>19693</c:v>
                </c:pt>
                <c:pt idx="6">
                  <c:v>26530</c:v>
                </c:pt>
                <c:pt idx="7">
                  <c:v>11299</c:v>
                </c:pt>
                <c:pt idx="8">
                  <c:v>5503</c:v>
                </c:pt>
                <c:pt idx="9">
                  <c:v>11145.832349777222</c:v>
                </c:pt>
                <c:pt idx="10">
                  <c:v>14596</c:v>
                </c:pt>
                <c:pt idx="11">
                  <c:v>11018</c:v>
                </c:pt>
                <c:pt idx="12">
                  <c:v>26107</c:v>
                </c:pt>
                <c:pt idx="13">
                  <c:v>21907</c:v>
                </c:pt>
                <c:pt idx="14">
                  <c:v>20286</c:v>
                </c:pt>
                <c:pt idx="15">
                  <c:v>16281</c:v>
                </c:pt>
                <c:pt idx="16">
                  <c:v>46589</c:v>
                </c:pt>
                <c:pt idx="17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17-48FD-8495-102EDD7133BF}"/>
            </c:ext>
          </c:extLst>
        </c:ser>
        <c:ser>
          <c:idx val="5"/>
          <c:order val="5"/>
          <c:tx>
            <c:strRef>
              <c:f>Birting!$G$36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Birting!$G$37:$G$54</c:f>
              <c:numCache>
                <c:formatCode>_-* #,##0\ _k_r_-;\-* #,##0\ _k_r_-;_-* "-"\ _k_r_-;_-@_-</c:formatCode>
                <c:ptCount val="18"/>
                <c:pt idx="0">
                  <c:v>17219</c:v>
                </c:pt>
                <c:pt idx="1">
                  <c:v>-5016</c:v>
                </c:pt>
                <c:pt idx="2">
                  <c:v>8433</c:v>
                </c:pt>
                <c:pt idx="3">
                  <c:v>-14046</c:v>
                </c:pt>
                <c:pt idx="4">
                  <c:v>22530</c:v>
                </c:pt>
                <c:pt idx="5">
                  <c:v>94463</c:v>
                </c:pt>
                <c:pt idx="6">
                  <c:v>25151</c:v>
                </c:pt>
                <c:pt idx="7">
                  <c:v>18046</c:v>
                </c:pt>
                <c:pt idx="8">
                  <c:v>28800</c:v>
                </c:pt>
                <c:pt idx="9">
                  <c:v>74534.372158050537</c:v>
                </c:pt>
                <c:pt idx="10">
                  <c:v>31383</c:v>
                </c:pt>
                <c:pt idx="11">
                  <c:v>20988</c:v>
                </c:pt>
                <c:pt idx="12">
                  <c:v>34702</c:v>
                </c:pt>
                <c:pt idx="13">
                  <c:v>4892</c:v>
                </c:pt>
                <c:pt idx="14">
                  <c:v>39707</c:v>
                </c:pt>
                <c:pt idx="15">
                  <c:v>62647</c:v>
                </c:pt>
                <c:pt idx="16">
                  <c:v>31640</c:v>
                </c:pt>
                <c:pt idx="17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7-48FD-8495-102EDD7133BF}"/>
            </c:ext>
          </c:extLst>
        </c:ser>
        <c:ser>
          <c:idx val="6"/>
          <c:order val="6"/>
          <c:tx>
            <c:strRef>
              <c:f>Birting!$H$36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Birting!$A$37:$A$54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Birting!$H$37:$H$54</c:f>
              <c:numCache>
                <c:formatCode>_-* #,##0\ _k_r_-;\-* #,##0\ _k_r_-;_-* "-"\ _k_r_-;_-@_-</c:formatCode>
                <c:ptCount val="18"/>
                <c:pt idx="0">
                  <c:v>46735</c:v>
                </c:pt>
                <c:pt idx="1">
                  <c:v>63848</c:v>
                </c:pt>
                <c:pt idx="2">
                  <c:v>127295</c:v>
                </c:pt>
                <c:pt idx="3">
                  <c:v>404402</c:v>
                </c:pt>
                <c:pt idx="4">
                  <c:v>402295</c:v>
                </c:pt>
                <c:pt idx="5">
                  <c:v>350505</c:v>
                </c:pt>
                <c:pt idx="6">
                  <c:v>-101562</c:v>
                </c:pt>
                <c:pt idx="7">
                  <c:v>91264</c:v>
                </c:pt>
                <c:pt idx="8">
                  <c:v>297617</c:v>
                </c:pt>
                <c:pt idx="9">
                  <c:v>466103</c:v>
                </c:pt>
                <c:pt idx="10">
                  <c:v>549175</c:v>
                </c:pt>
                <c:pt idx="11">
                  <c:v>526657</c:v>
                </c:pt>
                <c:pt idx="12">
                  <c:v>514056</c:v>
                </c:pt>
                <c:pt idx="13">
                  <c:v>495500</c:v>
                </c:pt>
                <c:pt idx="14">
                  <c:v>648771</c:v>
                </c:pt>
                <c:pt idx="15">
                  <c:v>560313</c:v>
                </c:pt>
                <c:pt idx="16">
                  <c:v>659608</c:v>
                </c:pt>
                <c:pt idx="17">
                  <c:v>596009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17-48FD-8495-102EDD71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638863"/>
        <c:axId val="864552383"/>
      </c:lineChart>
      <c:catAx>
        <c:axId val="80163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64552383"/>
        <c:crosses val="autoZero"/>
        <c:auto val="1"/>
        <c:lblAlgn val="ctr"/>
        <c:lblOffset val="100"/>
        <c:noMultiLvlLbl val="0"/>
      </c:catAx>
      <c:valAx>
        <c:axId val="86455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163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Framlegð á verðlagi ársins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Birting!$B$67</c:f>
              <c:strCache>
                <c:ptCount val="1"/>
                <c:pt idx="0">
                  <c:v>Seyðisfjörður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Birting!$B$68:$B$85</c:f>
              <c:numCache>
                <c:formatCode>_(* #,##0_);_(* \(#,##0\);_(* "-"_);_(@_)</c:formatCode>
                <c:ptCount val="18"/>
                <c:pt idx="0">
                  <c:v>17880.90026954178</c:v>
                </c:pt>
                <c:pt idx="1">
                  <c:v>6506.3862736471629</c:v>
                </c:pt>
                <c:pt idx="2">
                  <c:v>-35510.531969309464</c:v>
                </c:pt>
                <c:pt idx="3">
                  <c:v>-47055.809913969693</c:v>
                </c:pt>
                <c:pt idx="4">
                  <c:v>-2571.3660782808902</c:v>
                </c:pt>
                <c:pt idx="5">
                  <c:v>46428.552429667521</c:v>
                </c:pt>
                <c:pt idx="6">
                  <c:v>8886.191095222619</c:v>
                </c:pt>
                <c:pt idx="7">
                  <c:v>-13901.6186883343</c:v>
                </c:pt>
                <c:pt idx="8">
                  <c:v>-17298.977973568286</c:v>
                </c:pt>
                <c:pt idx="9">
                  <c:v>19841.990468625896</c:v>
                </c:pt>
                <c:pt idx="10">
                  <c:v>86302.367480493325</c:v>
                </c:pt>
                <c:pt idx="11">
                  <c:v>67299.226072207413</c:v>
                </c:pt>
                <c:pt idx="12">
                  <c:v>56533.568748515791</c:v>
                </c:pt>
                <c:pt idx="13">
                  <c:v>31605.31822429907</c:v>
                </c:pt>
                <c:pt idx="14">
                  <c:v>38162.964851826328</c:v>
                </c:pt>
                <c:pt idx="15">
                  <c:v>76564.797291196388</c:v>
                </c:pt>
                <c:pt idx="16">
                  <c:v>42443.949868073883</c:v>
                </c:pt>
                <c:pt idx="17">
                  <c:v>24592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9-4882-A5FA-34CAB801E0A9}"/>
            </c:ext>
          </c:extLst>
        </c:ser>
        <c:ser>
          <c:idx val="1"/>
          <c:order val="1"/>
          <c:tx>
            <c:strRef>
              <c:f>Birting!$C$67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Birting!$C$68:$C$85</c:f>
              <c:numCache>
                <c:formatCode>_(* #,##0_);_(* \(#,##0\);_(* "-"_);_(@_)</c:formatCode>
                <c:ptCount val="18"/>
                <c:pt idx="0">
                  <c:v>4970.1913746630735</c:v>
                </c:pt>
                <c:pt idx="1">
                  <c:v>-258672.14782226132</c:v>
                </c:pt>
                <c:pt idx="2">
                  <c:v>-98098.393861892604</c:v>
                </c:pt>
                <c:pt idx="3">
                  <c:v>105276.62433428923</c:v>
                </c:pt>
                <c:pt idx="4">
                  <c:v>1552950.4696853415</c:v>
                </c:pt>
                <c:pt idx="5">
                  <c:v>1286049.3299232738</c:v>
                </c:pt>
                <c:pt idx="6">
                  <c:v>329644.94702632434</c:v>
                </c:pt>
                <c:pt idx="7">
                  <c:v>157439.26523505515</c:v>
                </c:pt>
                <c:pt idx="8">
                  <c:v>490014.71035242296</c:v>
                </c:pt>
                <c:pt idx="9">
                  <c:v>452905.55996822874</c:v>
                </c:pt>
                <c:pt idx="10">
                  <c:v>587890.7223760382</c:v>
                </c:pt>
                <c:pt idx="11">
                  <c:v>732380.8102738068</c:v>
                </c:pt>
                <c:pt idx="12">
                  <c:v>436665.98385181668</c:v>
                </c:pt>
                <c:pt idx="13">
                  <c:v>541155.26495327102</c:v>
                </c:pt>
                <c:pt idx="14">
                  <c:v>422343.91592005512</c:v>
                </c:pt>
                <c:pt idx="15">
                  <c:v>580634.5381489842</c:v>
                </c:pt>
                <c:pt idx="16">
                  <c:v>756910.58047493408</c:v>
                </c:pt>
                <c:pt idx="17">
                  <c:v>655898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9-4882-A5FA-34CAB801E0A9}"/>
            </c:ext>
          </c:extLst>
        </c:ser>
        <c:ser>
          <c:idx val="2"/>
          <c:order val="2"/>
          <c:tx>
            <c:strRef>
              <c:f>Birting!$D$67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Birting!$D$68:$D$85</c:f>
              <c:numCache>
                <c:formatCode>_(* #,##0_);_(* \(#,##0\);_(* "-"_);_(@_)</c:formatCode>
                <c:ptCount val="18"/>
                <c:pt idx="0">
                  <c:v>-6860.5902964959578</c:v>
                </c:pt>
                <c:pt idx="1">
                  <c:v>-56139.228332600091</c:v>
                </c:pt>
                <c:pt idx="2">
                  <c:v>30209.319693094632</c:v>
                </c:pt>
                <c:pt idx="3">
                  <c:v>-4768.5473166734955</c:v>
                </c:pt>
                <c:pt idx="4">
                  <c:v>28092.6239447429</c:v>
                </c:pt>
                <c:pt idx="5">
                  <c:v>90068.104493971521</c:v>
                </c:pt>
                <c:pt idx="6">
                  <c:v>95034.272993175182</c:v>
                </c:pt>
                <c:pt idx="7">
                  <c:v>118953.14451538015</c:v>
                </c:pt>
                <c:pt idx="8">
                  <c:v>82644.938325991199</c:v>
                </c:pt>
                <c:pt idx="9">
                  <c:v>40316.72120730739</c:v>
                </c:pt>
                <c:pt idx="10">
                  <c:v>47308.195318399194</c:v>
                </c:pt>
                <c:pt idx="11">
                  <c:v>66997.196510782655</c:v>
                </c:pt>
                <c:pt idx="12">
                  <c:v>44792.417952980286</c:v>
                </c:pt>
                <c:pt idx="13">
                  <c:v>37490.189719626171</c:v>
                </c:pt>
                <c:pt idx="14">
                  <c:v>84387.83046175052</c:v>
                </c:pt>
                <c:pt idx="15">
                  <c:v>64156.946275395043</c:v>
                </c:pt>
                <c:pt idx="16">
                  <c:v>-145757.47361477572</c:v>
                </c:pt>
                <c:pt idx="17">
                  <c:v>-64878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9-4882-A5FA-34CAB801E0A9}"/>
            </c:ext>
          </c:extLst>
        </c:ser>
        <c:ser>
          <c:idx val="3"/>
          <c:order val="3"/>
          <c:tx>
            <c:strRef>
              <c:f>Birting!$E$67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Birting!$E$68:$E$85</c:f>
              <c:numCache>
                <c:formatCode>_(* #,##0_);_(* \(#,##0\);_(* "-"_);_(@_)</c:formatCode>
                <c:ptCount val="18"/>
                <c:pt idx="0">
                  <c:v>2298.7924528301887</c:v>
                </c:pt>
                <c:pt idx="1">
                  <c:v>11058.382754069511</c:v>
                </c:pt>
                <c:pt idx="2">
                  <c:v>139587.27109974425</c:v>
                </c:pt>
                <c:pt idx="3">
                  <c:v>218466.27283900042</c:v>
                </c:pt>
                <c:pt idx="4">
                  <c:v>279228.77820414427</c:v>
                </c:pt>
                <c:pt idx="5">
                  <c:v>314126.36097917426</c:v>
                </c:pt>
                <c:pt idx="6">
                  <c:v>163629.27201819955</c:v>
                </c:pt>
                <c:pt idx="7">
                  <c:v>82242.971561230413</c:v>
                </c:pt>
                <c:pt idx="8">
                  <c:v>22224.95484581498</c:v>
                </c:pt>
                <c:pt idx="9">
                  <c:v>35964.460683081816</c:v>
                </c:pt>
                <c:pt idx="10">
                  <c:v>21377.737226277372</c:v>
                </c:pt>
                <c:pt idx="11">
                  <c:v>5227.6094015023018</c:v>
                </c:pt>
                <c:pt idx="12">
                  <c:v>30563.046782236997</c:v>
                </c:pt>
                <c:pt idx="13">
                  <c:v>51722.272429906545</c:v>
                </c:pt>
                <c:pt idx="14">
                  <c:v>30660.843556168162</c:v>
                </c:pt>
                <c:pt idx="15">
                  <c:v>37934.386455981941</c:v>
                </c:pt>
                <c:pt idx="16">
                  <c:v>57851.699208443271</c:v>
                </c:pt>
                <c:pt idx="17">
                  <c:v>22335.999999999996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E9-4882-A5FA-34CAB801E0A9}"/>
            </c:ext>
          </c:extLst>
        </c:ser>
        <c:ser>
          <c:idx val="4"/>
          <c:order val="4"/>
          <c:tx>
            <c:strRef>
              <c:f>Birting!$F$67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Birting!$F$68:$F$85</c:f>
              <c:numCache>
                <c:formatCode>_(* #,##0_);_(* \(#,##0\);_(* "-"_);_(@_)</c:formatCode>
                <c:ptCount val="18"/>
                <c:pt idx="0">
                  <c:v>24505.716981132078</c:v>
                </c:pt>
                <c:pt idx="1">
                  <c:v>5813.6911570611528</c:v>
                </c:pt>
                <c:pt idx="2">
                  <c:v>18937.75191815857</c:v>
                </c:pt>
                <c:pt idx="3">
                  <c:v>15486.260548955348</c:v>
                </c:pt>
                <c:pt idx="4">
                  <c:v>39194.452033768226</c:v>
                </c:pt>
                <c:pt idx="5">
                  <c:v>33716.25794665693</c:v>
                </c:pt>
                <c:pt idx="6">
                  <c:v>40402.853428664283</c:v>
                </c:pt>
                <c:pt idx="7">
                  <c:v>15364.803830528148</c:v>
                </c:pt>
                <c:pt idx="8">
                  <c:v>7099.9609030837019</c:v>
                </c:pt>
                <c:pt idx="9">
                  <c:v>13828.268570573488</c:v>
                </c:pt>
                <c:pt idx="10">
                  <c:v>17215.418071985907</c:v>
                </c:pt>
                <c:pt idx="11">
                  <c:v>12510.382360067846</c:v>
                </c:pt>
                <c:pt idx="12">
                  <c:v>29051.864640227974</c:v>
                </c:pt>
                <c:pt idx="13">
                  <c:v>23985.093925233647</c:v>
                </c:pt>
                <c:pt idx="14">
                  <c:v>21837.858028945553</c:v>
                </c:pt>
                <c:pt idx="15">
                  <c:v>17221.843340857788</c:v>
                </c:pt>
                <c:pt idx="16">
                  <c:v>48002.650395778364</c:v>
                </c:pt>
                <c:pt idx="17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E9-4882-A5FA-34CAB801E0A9}"/>
            </c:ext>
          </c:extLst>
        </c:ser>
        <c:ser>
          <c:idx val="5"/>
          <c:order val="5"/>
          <c:tx>
            <c:strRef>
              <c:f>Birting!$G$67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Birting!$G$68:$G$85</c:f>
              <c:numCache>
                <c:formatCode>_(* #,##0_);_(* \(#,##0\);_(* "-"_);_(@_)</c:formatCode>
                <c:ptCount val="18"/>
                <c:pt idx="0">
                  <c:v>36248.083557951482</c:v>
                </c:pt>
                <c:pt idx="1">
                  <c:v>-10340.948526176859</c:v>
                </c:pt>
                <c:pt idx="2">
                  <c:v>16844.432225063942</c:v>
                </c:pt>
                <c:pt idx="3">
                  <c:v>-26964.176976648916</c:v>
                </c:pt>
                <c:pt idx="4">
                  <c:v>40512.501918649265</c:v>
                </c:pt>
                <c:pt idx="5">
                  <c:v>161729.49141395692</c:v>
                </c:pt>
                <c:pt idx="6">
                  <c:v>38302.757881052981</c:v>
                </c:pt>
                <c:pt idx="7">
                  <c:v>24539.627394080089</c:v>
                </c:pt>
                <c:pt idx="8">
                  <c:v>37157.709251101325</c:v>
                </c:pt>
                <c:pt idx="9">
                  <c:v>92472.350524920519</c:v>
                </c:pt>
                <c:pt idx="10">
                  <c:v>37015.035992952427</c:v>
                </c:pt>
                <c:pt idx="11">
                  <c:v>23830.813666101287</c:v>
                </c:pt>
                <c:pt idx="12">
                  <c:v>38616.379007361669</c:v>
                </c:pt>
                <c:pt idx="13">
                  <c:v>5356.0542056074773</c:v>
                </c:pt>
                <c:pt idx="14">
                  <c:v>42744.544452101996</c:v>
                </c:pt>
                <c:pt idx="15">
                  <c:v>66267.232957110609</c:v>
                </c:pt>
                <c:pt idx="16">
                  <c:v>32600.052770448547</c:v>
                </c:pt>
                <c:pt idx="17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E9-4882-A5FA-34CAB801E0A9}"/>
            </c:ext>
          </c:extLst>
        </c:ser>
        <c:ser>
          <c:idx val="6"/>
          <c:order val="6"/>
          <c:tx>
            <c:strRef>
              <c:f>Birting!$H$67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Birting!$A$68:$A$85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Birting!$H$68:$H$85</c:f>
              <c:numCache>
                <c:formatCode>_(* #,##0_);_(* \(#,##0\);_(* "-"_);_(@_)</c:formatCode>
                <c:ptCount val="18"/>
                <c:pt idx="0">
                  <c:v>98382.843665768203</c:v>
                </c:pt>
                <c:pt idx="1">
                  <c:v>131628.56489221292</c:v>
                </c:pt>
                <c:pt idx="2">
                  <c:v>254264.43734015347</c:v>
                </c:pt>
                <c:pt idx="3">
                  <c:v>776332.55714870966</c:v>
                </c:pt>
                <c:pt idx="4">
                  <c:v>723390.01151189557</c:v>
                </c:pt>
                <c:pt idx="5">
                  <c:v>600097.34380708809</c:v>
                </c:pt>
                <c:pt idx="6">
                  <c:v>-154669.98115047126</c:v>
                </c:pt>
                <c:pt idx="7">
                  <c:v>124104.20893789901</c:v>
                </c:pt>
                <c:pt idx="8">
                  <c:v>383984.92896475777</c:v>
                </c:pt>
                <c:pt idx="9">
                  <c:v>578278.70214455924</c:v>
                </c:pt>
                <c:pt idx="10">
                  <c:v>647730.69468915171</c:v>
                </c:pt>
                <c:pt idx="11">
                  <c:v>597992.41628301435</c:v>
                </c:pt>
                <c:pt idx="12">
                  <c:v>572041.4191403467</c:v>
                </c:pt>
                <c:pt idx="13">
                  <c:v>542503.03738317755</c:v>
                </c:pt>
                <c:pt idx="14">
                  <c:v>698401.31082012411</c:v>
                </c:pt>
                <c:pt idx="15">
                  <c:v>592692.26139954862</c:v>
                </c:pt>
                <c:pt idx="16">
                  <c:v>679622.49076517147</c:v>
                </c:pt>
                <c:pt idx="17">
                  <c:v>596009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E9-4882-A5FA-34CAB801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560927"/>
        <c:axId val="1296094831"/>
      </c:lineChart>
      <c:catAx>
        <c:axId val="128656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96094831"/>
        <c:crosses val="autoZero"/>
        <c:auto val="1"/>
        <c:lblAlgn val="ctr"/>
        <c:lblOffset val="100"/>
        <c:noMultiLvlLbl val="0"/>
      </c:catAx>
      <c:valAx>
        <c:axId val="129609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8656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</xdr:row>
      <xdr:rowOff>142875</xdr:rowOff>
    </xdr:from>
    <xdr:to>
      <xdr:col>15</xdr:col>
      <xdr:colOff>542925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E4957B-06F8-4B6E-8495-75F56B874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34</xdr:row>
      <xdr:rowOff>9525</xdr:rowOff>
    </xdr:from>
    <xdr:to>
      <xdr:col>15</xdr:col>
      <xdr:colOff>590550</xdr:colOff>
      <xdr:row>48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4CD4ED-1E08-40D9-8695-C60F99FF3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65</xdr:row>
      <xdr:rowOff>4762</xdr:rowOff>
    </xdr:from>
    <xdr:to>
      <xdr:col>15</xdr:col>
      <xdr:colOff>590550</xdr:colOff>
      <xdr:row>79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5CE021-FD09-43E5-94BE-9E55E74CB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078.642651388887" createdVersion="5" refreshedVersion="6" minRefreshableVersion="3" recordCount="26700" xr:uid="{E979E74B-7DAC-4E4F-A8FD-3B97A808A5C4}">
  <cacheSource type="external" connectionId="1"/>
  <cacheFields count="6">
    <cacheField name="Ar" numFmtId="0">
      <sharedItems count="18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Sveitarfelag" numFmtId="0">
      <sharedItems count="77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99313039.260000005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0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29428"/>
  </r>
  <r>
    <x v="0"/>
    <x v="59"/>
    <x v="0"/>
    <x v="1"/>
    <n v="388225"/>
  </r>
  <r>
    <x v="0"/>
    <x v="59"/>
    <x v="0"/>
    <x v="2"/>
    <n v="15691"/>
  </r>
  <r>
    <x v="0"/>
    <x v="59"/>
    <x v="0"/>
    <x v="3"/>
    <n v="-49629"/>
  </r>
  <r>
    <x v="0"/>
    <x v="59"/>
    <x v="0"/>
    <x v="4"/>
    <n v="193875"/>
  </r>
  <r>
    <x v="0"/>
    <x v="59"/>
    <x v="0"/>
    <x v="5"/>
    <n v="448634"/>
  </r>
  <r>
    <x v="0"/>
    <x v="59"/>
    <x v="0"/>
    <x v="6"/>
    <n v="0"/>
  </r>
  <r>
    <x v="0"/>
    <x v="59"/>
    <x v="0"/>
    <x v="7"/>
    <n v="-71890"/>
  </r>
  <r>
    <x v="0"/>
    <x v="59"/>
    <x v="0"/>
    <x v="8"/>
    <n v="468100"/>
  </r>
  <r>
    <x v="0"/>
    <x v="59"/>
    <x v="0"/>
    <x v="9"/>
    <n v="197742"/>
  </r>
  <r>
    <x v="0"/>
    <x v="59"/>
    <x v="1"/>
    <x v="0"/>
    <n v="34469"/>
  </r>
  <r>
    <x v="0"/>
    <x v="59"/>
    <x v="1"/>
    <x v="1"/>
    <n v="436238"/>
  </r>
  <r>
    <x v="0"/>
    <x v="59"/>
    <x v="1"/>
    <x v="2"/>
    <n v="15923"/>
  </r>
  <r>
    <x v="0"/>
    <x v="59"/>
    <x v="1"/>
    <x v="3"/>
    <n v="-74182"/>
  </r>
  <r>
    <x v="0"/>
    <x v="59"/>
    <x v="1"/>
    <x v="4"/>
    <n v="193875"/>
  </r>
  <r>
    <x v="0"/>
    <x v="59"/>
    <x v="1"/>
    <x v="5"/>
    <n v="471113"/>
  </r>
  <r>
    <x v="0"/>
    <x v="59"/>
    <x v="1"/>
    <x v="6"/>
    <n v="0"/>
  </r>
  <r>
    <x v="0"/>
    <x v="59"/>
    <x v="1"/>
    <x v="7"/>
    <n v="-73456"/>
  </r>
  <r>
    <x v="0"/>
    <x v="59"/>
    <x v="1"/>
    <x v="8"/>
    <n v="468100"/>
  </r>
  <r>
    <x v="0"/>
    <x v="59"/>
    <x v="1"/>
    <x v="9"/>
    <n v="296494"/>
  </r>
  <r>
    <x v="0"/>
    <x v="60"/>
    <x v="0"/>
    <x v="0"/>
    <n v="45738"/>
  </r>
  <r>
    <x v="0"/>
    <x v="60"/>
    <x v="0"/>
    <x v="1"/>
    <n v="580645"/>
  </r>
  <r>
    <x v="0"/>
    <x v="60"/>
    <x v="0"/>
    <x v="2"/>
    <n v="142800"/>
  </r>
  <r>
    <x v="0"/>
    <x v="60"/>
    <x v="0"/>
    <x v="3"/>
    <n v="61813"/>
  </r>
  <r>
    <x v="0"/>
    <x v="60"/>
    <x v="0"/>
    <x v="4"/>
    <n v="161702"/>
  </r>
  <r>
    <x v="0"/>
    <x v="60"/>
    <x v="0"/>
    <x v="5"/>
    <n v="850481"/>
  </r>
  <r>
    <x v="0"/>
    <x v="60"/>
    <x v="0"/>
    <x v="6"/>
    <n v="508216"/>
  </r>
  <r>
    <x v="0"/>
    <x v="60"/>
    <x v="0"/>
    <x v="7"/>
    <n v="446920"/>
  </r>
  <r>
    <x v="0"/>
    <x v="60"/>
    <x v="0"/>
    <x v="8"/>
    <n v="991049"/>
  </r>
  <r>
    <x v="0"/>
    <x v="60"/>
    <x v="0"/>
    <x v="9"/>
    <n v="343804"/>
  </r>
  <r>
    <x v="0"/>
    <x v="60"/>
    <x v="1"/>
    <x v="0"/>
    <n v="162791"/>
  </r>
  <r>
    <x v="0"/>
    <x v="60"/>
    <x v="1"/>
    <x v="1"/>
    <n v="760347"/>
  </r>
  <r>
    <x v="0"/>
    <x v="60"/>
    <x v="1"/>
    <x v="2"/>
    <n v="151600"/>
  </r>
  <r>
    <x v="0"/>
    <x v="60"/>
    <x v="1"/>
    <x v="3"/>
    <n v="54379"/>
  </r>
  <r>
    <x v="0"/>
    <x v="60"/>
    <x v="1"/>
    <x v="4"/>
    <n v="161702"/>
  </r>
  <r>
    <x v="0"/>
    <x v="60"/>
    <x v="1"/>
    <x v="5"/>
    <n v="1003130"/>
  </r>
  <r>
    <x v="0"/>
    <x v="60"/>
    <x v="1"/>
    <x v="6"/>
    <n v="508216"/>
  </r>
  <r>
    <x v="0"/>
    <x v="60"/>
    <x v="1"/>
    <x v="7"/>
    <n v="370653"/>
  </r>
  <r>
    <x v="0"/>
    <x v="60"/>
    <x v="1"/>
    <x v="8"/>
    <n v="991049"/>
  </r>
  <r>
    <x v="0"/>
    <x v="60"/>
    <x v="1"/>
    <x v="9"/>
    <n v="733175"/>
  </r>
  <r>
    <x v="0"/>
    <x v="61"/>
    <x v="0"/>
    <x v="0"/>
    <n v="44869"/>
  </r>
  <r>
    <x v="0"/>
    <x v="61"/>
    <x v="0"/>
    <x v="1"/>
    <n v="700624"/>
  </r>
  <r>
    <x v="0"/>
    <x v="61"/>
    <x v="0"/>
    <x v="2"/>
    <n v="54930"/>
  </r>
  <r>
    <x v="0"/>
    <x v="61"/>
    <x v="0"/>
    <x v="3"/>
    <n v="53443"/>
  </r>
  <r>
    <x v="0"/>
    <x v="61"/>
    <x v="0"/>
    <x v="4"/>
    <n v="198339"/>
  </r>
  <r>
    <x v="0"/>
    <x v="61"/>
    <x v="0"/>
    <x v="5"/>
    <n v="939274"/>
  </r>
  <r>
    <x v="0"/>
    <x v="61"/>
    <x v="0"/>
    <x v="6"/>
    <n v="0"/>
  </r>
  <r>
    <x v="0"/>
    <x v="61"/>
    <x v="0"/>
    <x v="7"/>
    <n v="30724"/>
  </r>
  <r>
    <x v="0"/>
    <x v="61"/>
    <x v="0"/>
    <x v="8"/>
    <n v="1262880"/>
  </r>
  <r>
    <x v="0"/>
    <x v="61"/>
    <x v="0"/>
    <x v="9"/>
    <n v="255759"/>
  </r>
  <r>
    <x v="0"/>
    <x v="61"/>
    <x v="1"/>
    <x v="0"/>
    <n v="166440"/>
  </r>
  <r>
    <x v="0"/>
    <x v="61"/>
    <x v="1"/>
    <x v="1"/>
    <n v="943022"/>
  </r>
  <r>
    <x v="0"/>
    <x v="61"/>
    <x v="1"/>
    <x v="2"/>
    <n v="57953"/>
  </r>
  <r>
    <x v="0"/>
    <x v="61"/>
    <x v="1"/>
    <x v="3"/>
    <n v="14298"/>
  </r>
  <r>
    <x v="0"/>
    <x v="61"/>
    <x v="1"/>
    <x v="4"/>
    <n v="198339"/>
  </r>
  <r>
    <x v="0"/>
    <x v="61"/>
    <x v="1"/>
    <x v="5"/>
    <n v="1014076"/>
  </r>
  <r>
    <x v="0"/>
    <x v="61"/>
    <x v="1"/>
    <x v="6"/>
    <n v="0"/>
  </r>
  <r>
    <x v="0"/>
    <x v="61"/>
    <x v="1"/>
    <x v="7"/>
    <n v="56003"/>
  </r>
  <r>
    <x v="0"/>
    <x v="61"/>
    <x v="1"/>
    <x v="8"/>
    <n v="1254933"/>
  </r>
  <r>
    <x v="0"/>
    <x v="61"/>
    <x v="1"/>
    <x v="9"/>
    <n v="76992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38640"/>
  </r>
  <r>
    <x v="1"/>
    <x v="59"/>
    <x v="0"/>
    <x v="1"/>
    <n v="376308"/>
  </r>
  <r>
    <x v="1"/>
    <x v="59"/>
    <x v="0"/>
    <x v="2"/>
    <n v="20270"/>
  </r>
  <r>
    <x v="1"/>
    <x v="59"/>
    <x v="0"/>
    <x v="3"/>
    <n v="-58101"/>
  </r>
  <r>
    <x v="1"/>
    <x v="59"/>
    <x v="0"/>
    <x v="4"/>
    <n v="211093"/>
  </r>
  <r>
    <x v="1"/>
    <x v="59"/>
    <x v="0"/>
    <x v="5"/>
    <n v="468743"/>
  </r>
  <r>
    <x v="1"/>
    <x v="59"/>
    <x v="0"/>
    <x v="6"/>
    <n v="0"/>
  </r>
  <r>
    <x v="1"/>
    <x v="59"/>
    <x v="0"/>
    <x v="7"/>
    <n v="-60051"/>
  </r>
  <r>
    <x v="1"/>
    <x v="59"/>
    <x v="0"/>
    <x v="8"/>
    <n v="483837"/>
  </r>
  <r>
    <x v="1"/>
    <x v="59"/>
    <x v="0"/>
    <x v="9"/>
    <n v="207081"/>
  </r>
  <r>
    <x v="1"/>
    <x v="59"/>
    <x v="1"/>
    <x v="0"/>
    <n v="43681"/>
  </r>
  <r>
    <x v="1"/>
    <x v="59"/>
    <x v="1"/>
    <x v="1"/>
    <n v="436294"/>
  </r>
  <r>
    <x v="1"/>
    <x v="59"/>
    <x v="1"/>
    <x v="2"/>
    <n v="19963"/>
  </r>
  <r>
    <x v="1"/>
    <x v="59"/>
    <x v="1"/>
    <x v="3"/>
    <n v="-75178"/>
  </r>
  <r>
    <x v="1"/>
    <x v="59"/>
    <x v="1"/>
    <x v="4"/>
    <n v="211093"/>
  </r>
  <r>
    <x v="1"/>
    <x v="59"/>
    <x v="1"/>
    <x v="5"/>
    <n v="493877"/>
  </r>
  <r>
    <x v="1"/>
    <x v="59"/>
    <x v="1"/>
    <x v="6"/>
    <n v="0"/>
  </r>
  <r>
    <x v="1"/>
    <x v="59"/>
    <x v="1"/>
    <x v="7"/>
    <n v="-51436"/>
  </r>
  <r>
    <x v="1"/>
    <x v="59"/>
    <x v="1"/>
    <x v="8"/>
    <n v="483837"/>
  </r>
  <r>
    <x v="1"/>
    <x v="59"/>
    <x v="1"/>
    <x v="9"/>
    <n v="322627"/>
  </r>
  <r>
    <x v="1"/>
    <x v="60"/>
    <x v="0"/>
    <x v="0"/>
    <n v="48079"/>
  </r>
  <r>
    <x v="1"/>
    <x v="60"/>
    <x v="0"/>
    <x v="1"/>
    <n v="594930"/>
  </r>
  <r>
    <x v="1"/>
    <x v="60"/>
    <x v="0"/>
    <x v="2"/>
    <n v="55300"/>
  </r>
  <r>
    <x v="1"/>
    <x v="60"/>
    <x v="0"/>
    <x v="3"/>
    <n v="-27098"/>
  </r>
  <r>
    <x v="1"/>
    <x v="60"/>
    <x v="0"/>
    <x v="4"/>
    <n v="165208"/>
  </r>
  <r>
    <x v="1"/>
    <x v="60"/>
    <x v="0"/>
    <x v="5"/>
    <n v="910120"/>
  </r>
  <r>
    <x v="1"/>
    <x v="60"/>
    <x v="0"/>
    <x v="6"/>
    <n v="0"/>
  </r>
  <r>
    <x v="1"/>
    <x v="60"/>
    <x v="0"/>
    <x v="7"/>
    <n v="-107953"/>
  </r>
  <r>
    <x v="1"/>
    <x v="60"/>
    <x v="0"/>
    <x v="8"/>
    <n v="999998"/>
  </r>
  <r>
    <x v="1"/>
    <x v="60"/>
    <x v="0"/>
    <x v="9"/>
    <n v="362368"/>
  </r>
  <r>
    <x v="1"/>
    <x v="60"/>
    <x v="1"/>
    <x v="0"/>
    <n v="184723"/>
  </r>
  <r>
    <x v="1"/>
    <x v="60"/>
    <x v="1"/>
    <x v="1"/>
    <n v="811886"/>
  </r>
  <r>
    <x v="1"/>
    <x v="60"/>
    <x v="1"/>
    <x v="2"/>
    <n v="57400"/>
  </r>
  <r>
    <x v="1"/>
    <x v="60"/>
    <x v="1"/>
    <x v="3"/>
    <n v="-137197"/>
  </r>
  <r>
    <x v="1"/>
    <x v="60"/>
    <x v="1"/>
    <x v="4"/>
    <n v="165208"/>
  </r>
  <r>
    <x v="1"/>
    <x v="60"/>
    <x v="1"/>
    <x v="5"/>
    <n v="1089720"/>
  </r>
  <r>
    <x v="1"/>
    <x v="60"/>
    <x v="1"/>
    <x v="6"/>
    <n v="0"/>
  </r>
  <r>
    <x v="1"/>
    <x v="60"/>
    <x v="1"/>
    <x v="7"/>
    <n v="-261154"/>
  </r>
  <r>
    <x v="1"/>
    <x v="60"/>
    <x v="1"/>
    <x v="8"/>
    <n v="999998"/>
  </r>
  <r>
    <x v="1"/>
    <x v="60"/>
    <x v="1"/>
    <x v="9"/>
    <n v="854566"/>
  </r>
  <r>
    <x v="1"/>
    <x v="61"/>
    <x v="0"/>
    <x v="0"/>
    <n v="51215"/>
  </r>
  <r>
    <x v="1"/>
    <x v="61"/>
    <x v="0"/>
    <x v="1"/>
    <n v="841862"/>
  </r>
  <r>
    <x v="1"/>
    <x v="61"/>
    <x v="0"/>
    <x v="2"/>
    <n v="37453"/>
  </r>
  <r>
    <x v="1"/>
    <x v="61"/>
    <x v="0"/>
    <x v="3"/>
    <n v="14670"/>
  </r>
  <r>
    <x v="1"/>
    <x v="61"/>
    <x v="0"/>
    <x v="4"/>
    <n v="239249"/>
  </r>
  <r>
    <x v="1"/>
    <x v="61"/>
    <x v="0"/>
    <x v="5"/>
    <n v="1079802"/>
  </r>
  <r>
    <x v="1"/>
    <x v="61"/>
    <x v="0"/>
    <x v="6"/>
    <n v="0"/>
  </r>
  <r>
    <x v="1"/>
    <x v="61"/>
    <x v="0"/>
    <x v="7"/>
    <n v="-75885"/>
  </r>
  <r>
    <x v="1"/>
    <x v="61"/>
    <x v="0"/>
    <x v="8"/>
    <n v="1433213"/>
  </r>
  <r>
    <x v="1"/>
    <x v="61"/>
    <x v="0"/>
    <x v="9"/>
    <n v="247315"/>
  </r>
  <r>
    <x v="1"/>
    <x v="61"/>
    <x v="1"/>
    <x v="0"/>
    <n v="170815"/>
  </r>
  <r>
    <x v="1"/>
    <x v="61"/>
    <x v="1"/>
    <x v="1"/>
    <n v="1183147"/>
  </r>
  <r>
    <x v="1"/>
    <x v="61"/>
    <x v="1"/>
    <x v="2"/>
    <n v="45800"/>
  </r>
  <r>
    <x v="1"/>
    <x v="61"/>
    <x v="1"/>
    <x v="3"/>
    <n v="-50448"/>
  </r>
  <r>
    <x v="1"/>
    <x v="61"/>
    <x v="1"/>
    <x v="4"/>
    <n v="239249"/>
  </r>
  <r>
    <x v="1"/>
    <x v="61"/>
    <x v="1"/>
    <x v="5"/>
    <n v="1154516"/>
  </r>
  <r>
    <x v="1"/>
    <x v="61"/>
    <x v="1"/>
    <x v="6"/>
    <n v="0"/>
  </r>
  <r>
    <x v="1"/>
    <x v="61"/>
    <x v="1"/>
    <x v="7"/>
    <n v="-76318"/>
  </r>
  <r>
    <x v="1"/>
    <x v="61"/>
    <x v="1"/>
    <x v="8"/>
    <n v="1433213"/>
  </r>
  <r>
    <x v="1"/>
    <x v="61"/>
    <x v="1"/>
    <x v="9"/>
    <n v="855946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38807"/>
  </r>
  <r>
    <x v="2"/>
    <x v="59"/>
    <x v="0"/>
    <x v="1"/>
    <n v="351114"/>
  </r>
  <r>
    <x v="2"/>
    <x v="59"/>
    <x v="0"/>
    <x v="2"/>
    <n v="11873"/>
  </r>
  <r>
    <x v="2"/>
    <x v="59"/>
    <x v="0"/>
    <x v="3"/>
    <n v="-41043"/>
  </r>
  <r>
    <x v="2"/>
    <x v="59"/>
    <x v="0"/>
    <x v="4"/>
    <n v="243276"/>
  </r>
  <r>
    <x v="2"/>
    <x v="59"/>
    <x v="0"/>
    <x v="5"/>
    <n v="488349"/>
  </r>
  <r>
    <x v="2"/>
    <x v="59"/>
    <x v="0"/>
    <x v="6"/>
    <n v="0"/>
  </r>
  <r>
    <x v="2"/>
    <x v="59"/>
    <x v="0"/>
    <x v="7"/>
    <n v="16493"/>
  </r>
  <r>
    <x v="2"/>
    <x v="59"/>
    <x v="0"/>
    <x v="8"/>
    <n v="494329"/>
  </r>
  <r>
    <x v="2"/>
    <x v="59"/>
    <x v="0"/>
    <x v="9"/>
    <n v="210074"/>
  </r>
  <r>
    <x v="2"/>
    <x v="59"/>
    <x v="1"/>
    <x v="0"/>
    <n v="44083"/>
  </r>
  <r>
    <x v="2"/>
    <x v="59"/>
    <x v="1"/>
    <x v="1"/>
    <n v="392147"/>
  </r>
  <r>
    <x v="2"/>
    <x v="59"/>
    <x v="1"/>
    <x v="2"/>
    <n v="13820"/>
  </r>
  <r>
    <x v="2"/>
    <x v="59"/>
    <x v="1"/>
    <x v="3"/>
    <n v="-74867"/>
  </r>
  <r>
    <x v="2"/>
    <x v="59"/>
    <x v="1"/>
    <x v="4"/>
    <n v="243276"/>
  </r>
  <r>
    <x v="2"/>
    <x v="59"/>
    <x v="1"/>
    <x v="5"/>
    <n v="513911"/>
  </r>
  <r>
    <x v="2"/>
    <x v="59"/>
    <x v="1"/>
    <x v="6"/>
    <n v="0"/>
  </r>
  <r>
    <x v="2"/>
    <x v="59"/>
    <x v="1"/>
    <x v="7"/>
    <n v="20413"/>
  </r>
  <r>
    <x v="2"/>
    <x v="59"/>
    <x v="1"/>
    <x v="8"/>
    <n v="494329"/>
  </r>
  <r>
    <x v="2"/>
    <x v="59"/>
    <x v="1"/>
    <x v="9"/>
    <n v="321636"/>
  </r>
  <r>
    <x v="2"/>
    <x v="60"/>
    <x v="0"/>
    <x v="0"/>
    <n v="44062"/>
  </r>
  <r>
    <x v="2"/>
    <x v="60"/>
    <x v="0"/>
    <x v="1"/>
    <n v="666353"/>
  </r>
  <r>
    <x v="2"/>
    <x v="60"/>
    <x v="0"/>
    <x v="2"/>
    <n v="145600"/>
  </r>
  <r>
    <x v="2"/>
    <x v="60"/>
    <x v="0"/>
    <x v="3"/>
    <n v="-98513"/>
  </r>
  <r>
    <x v="2"/>
    <x v="60"/>
    <x v="0"/>
    <x v="4"/>
    <n v="194180"/>
  </r>
  <r>
    <x v="2"/>
    <x v="60"/>
    <x v="0"/>
    <x v="5"/>
    <n v="913730"/>
  </r>
  <r>
    <x v="2"/>
    <x v="60"/>
    <x v="0"/>
    <x v="6"/>
    <n v="90510"/>
  </r>
  <r>
    <x v="2"/>
    <x v="60"/>
    <x v="0"/>
    <x v="7"/>
    <n v="-151613"/>
  </r>
  <r>
    <x v="2"/>
    <x v="60"/>
    <x v="0"/>
    <x v="8"/>
    <n v="999698"/>
  </r>
  <r>
    <x v="2"/>
    <x v="60"/>
    <x v="0"/>
    <x v="9"/>
    <n v="432257"/>
  </r>
  <r>
    <x v="2"/>
    <x v="60"/>
    <x v="1"/>
    <x v="0"/>
    <n v="190236"/>
  </r>
  <r>
    <x v="2"/>
    <x v="60"/>
    <x v="1"/>
    <x v="1"/>
    <n v="869995"/>
  </r>
  <r>
    <x v="2"/>
    <x v="60"/>
    <x v="1"/>
    <x v="2"/>
    <n v="156400"/>
  </r>
  <r>
    <x v="2"/>
    <x v="60"/>
    <x v="1"/>
    <x v="3"/>
    <n v="-188700"/>
  </r>
  <r>
    <x v="2"/>
    <x v="60"/>
    <x v="1"/>
    <x v="4"/>
    <n v="194180"/>
  </r>
  <r>
    <x v="2"/>
    <x v="60"/>
    <x v="1"/>
    <x v="5"/>
    <n v="1121373"/>
  </r>
  <r>
    <x v="2"/>
    <x v="60"/>
    <x v="1"/>
    <x v="6"/>
    <n v="90510"/>
  </r>
  <r>
    <x v="2"/>
    <x v="60"/>
    <x v="1"/>
    <x v="7"/>
    <n v="-310863"/>
  </r>
  <r>
    <x v="2"/>
    <x v="60"/>
    <x v="1"/>
    <x v="8"/>
    <n v="999698"/>
  </r>
  <r>
    <x v="2"/>
    <x v="60"/>
    <x v="1"/>
    <x v="9"/>
    <n v="931453"/>
  </r>
  <r>
    <x v="2"/>
    <x v="61"/>
    <x v="0"/>
    <x v="0"/>
    <n v="65293"/>
  </r>
  <r>
    <x v="2"/>
    <x v="61"/>
    <x v="0"/>
    <x v="1"/>
    <n v="839936"/>
  </r>
  <r>
    <x v="2"/>
    <x v="61"/>
    <x v="0"/>
    <x v="2"/>
    <n v="94479"/>
  </r>
  <r>
    <x v="2"/>
    <x v="61"/>
    <x v="0"/>
    <x v="3"/>
    <n v="3230"/>
  </r>
  <r>
    <x v="2"/>
    <x v="61"/>
    <x v="0"/>
    <x v="4"/>
    <n v="221897"/>
  </r>
  <r>
    <x v="2"/>
    <x v="61"/>
    <x v="0"/>
    <x v="5"/>
    <n v="1153045"/>
  </r>
  <r>
    <x v="2"/>
    <x v="61"/>
    <x v="0"/>
    <x v="6"/>
    <n v="222103"/>
  </r>
  <r>
    <x v="2"/>
    <x v="61"/>
    <x v="0"/>
    <x v="7"/>
    <n v="157563"/>
  </r>
  <r>
    <x v="2"/>
    <x v="61"/>
    <x v="0"/>
    <x v="8"/>
    <n v="1511172"/>
  </r>
  <r>
    <x v="2"/>
    <x v="61"/>
    <x v="0"/>
    <x v="9"/>
    <n v="351914"/>
  </r>
  <r>
    <x v="2"/>
    <x v="61"/>
    <x v="1"/>
    <x v="0"/>
    <n v="177675"/>
  </r>
  <r>
    <x v="2"/>
    <x v="61"/>
    <x v="1"/>
    <x v="1"/>
    <n v="1080575"/>
  </r>
  <r>
    <x v="2"/>
    <x v="61"/>
    <x v="1"/>
    <x v="2"/>
    <n v="101597"/>
  </r>
  <r>
    <x v="2"/>
    <x v="61"/>
    <x v="1"/>
    <x v="3"/>
    <n v="-85577"/>
  </r>
  <r>
    <x v="2"/>
    <x v="61"/>
    <x v="1"/>
    <x v="4"/>
    <n v="221897"/>
  </r>
  <r>
    <x v="2"/>
    <x v="61"/>
    <x v="1"/>
    <x v="5"/>
    <n v="1256222"/>
  </r>
  <r>
    <x v="2"/>
    <x v="61"/>
    <x v="1"/>
    <x v="6"/>
    <n v="222103"/>
  </r>
  <r>
    <x v="2"/>
    <x v="61"/>
    <x v="1"/>
    <x v="7"/>
    <n v="167605"/>
  </r>
  <r>
    <x v="2"/>
    <x v="61"/>
    <x v="1"/>
    <x v="8"/>
    <n v="1511172"/>
  </r>
  <r>
    <x v="2"/>
    <x v="61"/>
    <x v="1"/>
    <x v="9"/>
    <n v="914079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40384"/>
  </r>
  <r>
    <x v="3"/>
    <x v="59"/>
    <x v="0"/>
    <x v="1"/>
    <n v="337913"/>
  </r>
  <r>
    <x v="3"/>
    <x v="59"/>
    <x v="0"/>
    <x v="2"/>
    <n v="20199"/>
  </r>
  <r>
    <x v="3"/>
    <x v="59"/>
    <x v="0"/>
    <x v="3"/>
    <n v="-37963"/>
  </r>
  <r>
    <x v="3"/>
    <x v="59"/>
    <x v="0"/>
    <x v="4"/>
    <n v="340190"/>
  </r>
  <r>
    <x v="3"/>
    <x v="59"/>
    <x v="0"/>
    <x v="5"/>
    <n v="551528"/>
  </r>
  <r>
    <x v="3"/>
    <x v="59"/>
    <x v="0"/>
    <x v="6"/>
    <n v="0"/>
  </r>
  <r>
    <x v="3"/>
    <x v="59"/>
    <x v="0"/>
    <x v="7"/>
    <n v="105475"/>
  </r>
  <r>
    <x v="3"/>
    <x v="59"/>
    <x v="0"/>
    <x v="8"/>
    <n v="533907"/>
  </r>
  <r>
    <x v="3"/>
    <x v="59"/>
    <x v="0"/>
    <x v="9"/>
    <n v="219365"/>
  </r>
  <r>
    <x v="3"/>
    <x v="59"/>
    <x v="1"/>
    <x v="0"/>
    <n v="50503"/>
  </r>
  <r>
    <x v="3"/>
    <x v="59"/>
    <x v="1"/>
    <x v="1"/>
    <n v="371704"/>
  </r>
  <r>
    <x v="3"/>
    <x v="59"/>
    <x v="1"/>
    <x v="2"/>
    <n v="21728"/>
  </r>
  <r>
    <x v="3"/>
    <x v="59"/>
    <x v="1"/>
    <x v="3"/>
    <n v="-71555"/>
  </r>
  <r>
    <x v="3"/>
    <x v="59"/>
    <x v="1"/>
    <x v="4"/>
    <n v="340190"/>
  </r>
  <r>
    <x v="3"/>
    <x v="59"/>
    <x v="1"/>
    <x v="5"/>
    <n v="578256"/>
  </r>
  <r>
    <x v="3"/>
    <x v="59"/>
    <x v="1"/>
    <x v="6"/>
    <n v="0"/>
  </r>
  <r>
    <x v="3"/>
    <x v="59"/>
    <x v="1"/>
    <x v="7"/>
    <n v="121695"/>
  </r>
  <r>
    <x v="3"/>
    <x v="59"/>
    <x v="1"/>
    <x v="8"/>
    <n v="529998"/>
  </r>
  <r>
    <x v="3"/>
    <x v="59"/>
    <x v="1"/>
    <x v="9"/>
    <n v="345253"/>
  </r>
  <r>
    <x v="3"/>
    <x v="60"/>
    <x v="0"/>
    <x v="0"/>
    <n v="24921"/>
  </r>
  <r>
    <x v="3"/>
    <x v="60"/>
    <x v="0"/>
    <x v="1"/>
    <n v="638277"/>
  </r>
  <r>
    <x v="3"/>
    <x v="60"/>
    <x v="0"/>
    <x v="2"/>
    <n v="183600"/>
  </r>
  <r>
    <x v="3"/>
    <x v="60"/>
    <x v="0"/>
    <x v="3"/>
    <n v="-7660"/>
  </r>
  <r>
    <x v="3"/>
    <x v="60"/>
    <x v="0"/>
    <x v="4"/>
    <n v="283766"/>
  </r>
  <r>
    <x v="3"/>
    <x v="60"/>
    <x v="0"/>
    <x v="5"/>
    <n v="1089044"/>
  </r>
  <r>
    <x v="3"/>
    <x v="60"/>
    <x v="0"/>
    <x v="6"/>
    <n v="0"/>
  </r>
  <r>
    <x v="3"/>
    <x v="60"/>
    <x v="0"/>
    <x v="7"/>
    <n v="-197117"/>
  </r>
  <r>
    <x v="3"/>
    <x v="60"/>
    <x v="0"/>
    <x v="8"/>
    <n v="1085009"/>
  </r>
  <r>
    <x v="3"/>
    <x v="60"/>
    <x v="0"/>
    <x v="9"/>
    <n v="377610"/>
  </r>
  <r>
    <x v="3"/>
    <x v="60"/>
    <x v="1"/>
    <x v="0"/>
    <n v="169459"/>
  </r>
  <r>
    <x v="3"/>
    <x v="60"/>
    <x v="1"/>
    <x v="1"/>
    <n v="846168"/>
  </r>
  <r>
    <x v="3"/>
    <x v="60"/>
    <x v="1"/>
    <x v="2"/>
    <n v="241493"/>
  </r>
  <r>
    <x v="3"/>
    <x v="60"/>
    <x v="1"/>
    <x v="3"/>
    <n v="-155033"/>
  </r>
  <r>
    <x v="3"/>
    <x v="60"/>
    <x v="1"/>
    <x v="4"/>
    <n v="283766"/>
  </r>
  <r>
    <x v="3"/>
    <x v="60"/>
    <x v="1"/>
    <x v="5"/>
    <n v="1360322"/>
  </r>
  <r>
    <x v="3"/>
    <x v="60"/>
    <x v="1"/>
    <x v="6"/>
    <n v="0"/>
  </r>
  <r>
    <x v="3"/>
    <x v="60"/>
    <x v="1"/>
    <x v="7"/>
    <n v="-424431"/>
  </r>
  <r>
    <x v="3"/>
    <x v="60"/>
    <x v="1"/>
    <x v="8"/>
    <n v="1085009"/>
  </r>
  <r>
    <x v="3"/>
    <x v="60"/>
    <x v="1"/>
    <x v="9"/>
    <n v="979269"/>
  </r>
  <r>
    <x v="3"/>
    <x v="61"/>
    <x v="0"/>
    <x v="0"/>
    <n v="89005"/>
  </r>
  <r>
    <x v="3"/>
    <x v="61"/>
    <x v="0"/>
    <x v="1"/>
    <n v="868572"/>
  </r>
  <r>
    <x v="3"/>
    <x v="61"/>
    <x v="0"/>
    <x v="2"/>
    <n v="28098"/>
  </r>
  <r>
    <x v="3"/>
    <x v="61"/>
    <x v="0"/>
    <x v="3"/>
    <n v="-35350"/>
  </r>
  <r>
    <x v="3"/>
    <x v="61"/>
    <x v="0"/>
    <x v="4"/>
    <n v="321632"/>
  </r>
  <r>
    <x v="3"/>
    <x v="61"/>
    <x v="0"/>
    <x v="5"/>
    <n v="1311276"/>
  </r>
  <r>
    <x v="3"/>
    <x v="61"/>
    <x v="0"/>
    <x v="6"/>
    <n v="0"/>
  </r>
  <r>
    <x v="3"/>
    <x v="61"/>
    <x v="0"/>
    <x v="7"/>
    <n v="75504"/>
  </r>
  <r>
    <x v="3"/>
    <x v="61"/>
    <x v="0"/>
    <x v="8"/>
    <n v="1705087"/>
  </r>
  <r>
    <x v="3"/>
    <x v="61"/>
    <x v="0"/>
    <x v="9"/>
    <n v="381086"/>
  </r>
  <r>
    <x v="3"/>
    <x v="61"/>
    <x v="1"/>
    <x v="0"/>
    <n v="190242"/>
  </r>
  <r>
    <x v="3"/>
    <x v="61"/>
    <x v="1"/>
    <x v="1"/>
    <n v="905318"/>
  </r>
  <r>
    <x v="3"/>
    <x v="61"/>
    <x v="1"/>
    <x v="2"/>
    <n v="32335"/>
  </r>
  <r>
    <x v="3"/>
    <x v="61"/>
    <x v="1"/>
    <x v="3"/>
    <n v="-128877"/>
  </r>
  <r>
    <x v="3"/>
    <x v="61"/>
    <x v="1"/>
    <x v="4"/>
    <n v="321632"/>
  </r>
  <r>
    <x v="3"/>
    <x v="61"/>
    <x v="1"/>
    <x v="5"/>
    <n v="1401923"/>
  </r>
  <r>
    <x v="3"/>
    <x v="61"/>
    <x v="1"/>
    <x v="6"/>
    <n v="0"/>
  </r>
  <r>
    <x v="3"/>
    <x v="61"/>
    <x v="1"/>
    <x v="7"/>
    <n v="171297"/>
  </r>
  <r>
    <x v="3"/>
    <x v="61"/>
    <x v="1"/>
    <x v="8"/>
    <n v="1705087"/>
  </r>
  <r>
    <x v="3"/>
    <x v="61"/>
    <x v="1"/>
    <x v="9"/>
    <n v="80327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37840"/>
  </r>
  <r>
    <x v="4"/>
    <x v="59"/>
    <x v="0"/>
    <x v="1"/>
    <n v="362619"/>
  </r>
  <r>
    <x v="4"/>
    <x v="59"/>
    <x v="0"/>
    <x v="2"/>
    <n v="27361"/>
  </r>
  <r>
    <x v="4"/>
    <x v="59"/>
    <x v="0"/>
    <x v="3"/>
    <n v="-23072"/>
  </r>
  <r>
    <x v="4"/>
    <x v="59"/>
    <x v="0"/>
    <x v="4"/>
    <n v="380967"/>
  </r>
  <r>
    <x v="4"/>
    <x v="59"/>
    <x v="0"/>
    <x v="5"/>
    <n v="585709"/>
  </r>
  <r>
    <x v="4"/>
    <x v="59"/>
    <x v="0"/>
    <x v="6"/>
    <n v="0"/>
  </r>
  <r>
    <x v="4"/>
    <x v="59"/>
    <x v="0"/>
    <x v="7"/>
    <n v="114515"/>
  </r>
  <r>
    <x v="4"/>
    <x v="59"/>
    <x v="0"/>
    <x v="8"/>
    <n v="570216"/>
  </r>
  <r>
    <x v="4"/>
    <x v="59"/>
    <x v="0"/>
    <x v="9"/>
    <n v="199933"/>
  </r>
  <r>
    <x v="4"/>
    <x v="59"/>
    <x v="1"/>
    <x v="0"/>
    <n v="55302"/>
  </r>
  <r>
    <x v="4"/>
    <x v="59"/>
    <x v="1"/>
    <x v="1"/>
    <n v="398776"/>
  </r>
  <r>
    <x v="4"/>
    <x v="59"/>
    <x v="1"/>
    <x v="2"/>
    <n v="27175"/>
  </r>
  <r>
    <x v="4"/>
    <x v="59"/>
    <x v="1"/>
    <x v="3"/>
    <n v="-82460"/>
  </r>
  <r>
    <x v="4"/>
    <x v="59"/>
    <x v="1"/>
    <x v="4"/>
    <n v="380967"/>
  </r>
  <r>
    <x v="4"/>
    <x v="59"/>
    <x v="1"/>
    <x v="5"/>
    <n v="615155"/>
  </r>
  <r>
    <x v="4"/>
    <x v="59"/>
    <x v="1"/>
    <x v="6"/>
    <n v="0"/>
  </r>
  <r>
    <x v="4"/>
    <x v="59"/>
    <x v="1"/>
    <x v="7"/>
    <n v="117647"/>
  </r>
  <r>
    <x v="4"/>
    <x v="59"/>
    <x v="1"/>
    <x v="8"/>
    <n v="565983"/>
  </r>
  <r>
    <x v="4"/>
    <x v="59"/>
    <x v="1"/>
    <x v="9"/>
    <n v="349565"/>
  </r>
  <r>
    <x v="4"/>
    <x v="60"/>
    <x v="0"/>
    <x v="0"/>
    <n v="24720"/>
  </r>
  <r>
    <x v="4"/>
    <x v="60"/>
    <x v="0"/>
    <x v="1"/>
    <n v="697522"/>
  </r>
  <r>
    <x v="4"/>
    <x v="60"/>
    <x v="0"/>
    <x v="2"/>
    <n v="136000"/>
  </r>
  <r>
    <x v="4"/>
    <x v="60"/>
    <x v="0"/>
    <x v="3"/>
    <n v="-89029"/>
  </r>
  <r>
    <x v="4"/>
    <x v="60"/>
    <x v="0"/>
    <x v="4"/>
    <n v="376530"/>
  </r>
  <r>
    <x v="4"/>
    <x v="60"/>
    <x v="0"/>
    <x v="5"/>
    <n v="1153777"/>
  </r>
  <r>
    <x v="4"/>
    <x v="60"/>
    <x v="0"/>
    <x v="6"/>
    <n v="0"/>
  </r>
  <r>
    <x v="4"/>
    <x v="60"/>
    <x v="0"/>
    <x v="7"/>
    <n v="-97089"/>
  </r>
  <r>
    <x v="4"/>
    <x v="60"/>
    <x v="0"/>
    <x v="8"/>
    <n v="1202822"/>
  </r>
  <r>
    <x v="4"/>
    <x v="60"/>
    <x v="0"/>
    <x v="9"/>
    <n v="424607"/>
  </r>
  <r>
    <x v="4"/>
    <x v="60"/>
    <x v="1"/>
    <x v="0"/>
    <n v="169634"/>
  </r>
  <r>
    <x v="4"/>
    <x v="60"/>
    <x v="1"/>
    <x v="1"/>
    <n v="983246"/>
  </r>
  <r>
    <x v="4"/>
    <x v="60"/>
    <x v="1"/>
    <x v="2"/>
    <n v="136000"/>
  </r>
  <r>
    <x v="4"/>
    <x v="60"/>
    <x v="1"/>
    <x v="3"/>
    <n v="-261294"/>
  </r>
  <r>
    <x v="4"/>
    <x v="60"/>
    <x v="1"/>
    <x v="4"/>
    <n v="376530"/>
  </r>
  <r>
    <x v="4"/>
    <x v="60"/>
    <x v="1"/>
    <x v="5"/>
    <n v="1438930"/>
  </r>
  <r>
    <x v="4"/>
    <x v="60"/>
    <x v="1"/>
    <x v="6"/>
    <n v="0"/>
  </r>
  <r>
    <x v="4"/>
    <x v="60"/>
    <x v="1"/>
    <x v="7"/>
    <n v="-305316"/>
  </r>
  <r>
    <x v="4"/>
    <x v="60"/>
    <x v="1"/>
    <x v="8"/>
    <n v="1202822"/>
  </r>
  <r>
    <x v="4"/>
    <x v="60"/>
    <x v="1"/>
    <x v="9"/>
    <n v="1104436"/>
  </r>
  <r>
    <x v="4"/>
    <x v="61"/>
    <x v="0"/>
    <x v="0"/>
    <n v="98571"/>
  </r>
  <r>
    <x v="4"/>
    <x v="61"/>
    <x v="0"/>
    <x v="1"/>
    <n v="1033250"/>
  </r>
  <r>
    <x v="4"/>
    <x v="61"/>
    <x v="0"/>
    <x v="2"/>
    <n v="74117"/>
  </r>
  <r>
    <x v="4"/>
    <x v="61"/>
    <x v="0"/>
    <x v="3"/>
    <n v="-132140"/>
  </r>
  <r>
    <x v="4"/>
    <x v="61"/>
    <x v="0"/>
    <x v="4"/>
    <n v="387196"/>
  </r>
  <r>
    <x v="4"/>
    <x v="61"/>
    <x v="0"/>
    <x v="5"/>
    <n v="1517856"/>
  </r>
  <r>
    <x v="4"/>
    <x v="61"/>
    <x v="0"/>
    <x v="6"/>
    <n v="0"/>
  </r>
  <r>
    <x v="4"/>
    <x v="61"/>
    <x v="0"/>
    <x v="7"/>
    <n v="43590"/>
  </r>
  <r>
    <x v="4"/>
    <x v="61"/>
    <x v="0"/>
    <x v="8"/>
    <n v="2058904"/>
  </r>
  <r>
    <x v="4"/>
    <x v="61"/>
    <x v="0"/>
    <x v="9"/>
    <n v="453424"/>
  </r>
  <r>
    <x v="4"/>
    <x v="61"/>
    <x v="1"/>
    <x v="0"/>
    <n v="203782"/>
  </r>
  <r>
    <x v="4"/>
    <x v="61"/>
    <x v="1"/>
    <x v="1"/>
    <n v="1174936"/>
  </r>
  <r>
    <x v="4"/>
    <x v="61"/>
    <x v="1"/>
    <x v="2"/>
    <n v="77107"/>
  </r>
  <r>
    <x v="4"/>
    <x v="61"/>
    <x v="1"/>
    <x v="3"/>
    <n v="-322462"/>
  </r>
  <r>
    <x v="4"/>
    <x v="61"/>
    <x v="1"/>
    <x v="4"/>
    <n v="387196"/>
  </r>
  <r>
    <x v="4"/>
    <x v="61"/>
    <x v="1"/>
    <x v="5"/>
    <n v="1594882"/>
  </r>
  <r>
    <x v="4"/>
    <x v="61"/>
    <x v="1"/>
    <x v="6"/>
    <n v="-18618"/>
  </r>
  <r>
    <x v="4"/>
    <x v="61"/>
    <x v="1"/>
    <x v="7"/>
    <n v="83600"/>
  </r>
  <r>
    <x v="4"/>
    <x v="61"/>
    <x v="1"/>
    <x v="8"/>
    <n v="2058904"/>
  </r>
  <r>
    <x v="4"/>
    <x v="61"/>
    <x v="1"/>
    <x v="9"/>
    <n v="1029287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34546"/>
  </r>
  <r>
    <x v="5"/>
    <x v="59"/>
    <x v="0"/>
    <x v="1"/>
    <n v="381303"/>
  </r>
  <r>
    <x v="5"/>
    <x v="59"/>
    <x v="0"/>
    <x v="2"/>
    <n v="5350"/>
  </r>
  <r>
    <x v="5"/>
    <x v="59"/>
    <x v="0"/>
    <x v="3"/>
    <n v="12695"/>
  </r>
  <r>
    <x v="5"/>
    <x v="59"/>
    <x v="0"/>
    <x v="4"/>
    <n v="520075"/>
  </r>
  <r>
    <x v="5"/>
    <x v="59"/>
    <x v="0"/>
    <x v="5"/>
    <n v="602216"/>
  </r>
  <r>
    <x v="5"/>
    <x v="59"/>
    <x v="0"/>
    <x v="6"/>
    <n v="0"/>
  </r>
  <r>
    <x v="5"/>
    <x v="59"/>
    <x v="0"/>
    <x v="7"/>
    <n v="341708"/>
  </r>
  <r>
    <x v="5"/>
    <x v="59"/>
    <x v="0"/>
    <x v="8"/>
    <n v="621606"/>
  </r>
  <r>
    <x v="5"/>
    <x v="59"/>
    <x v="0"/>
    <x v="9"/>
    <n v="210747"/>
  </r>
  <r>
    <x v="5"/>
    <x v="59"/>
    <x v="1"/>
    <x v="0"/>
    <n v="59082"/>
  </r>
  <r>
    <x v="5"/>
    <x v="59"/>
    <x v="1"/>
    <x v="1"/>
    <n v="408600"/>
  </r>
  <r>
    <x v="5"/>
    <x v="59"/>
    <x v="1"/>
    <x v="2"/>
    <n v="9102"/>
  </r>
  <r>
    <x v="5"/>
    <x v="59"/>
    <x v="1"/>
    <x v="3"/>
    <n v="-38029"/>
  </r>
  <r>
    <x v="5"/>
    <x v="59"/>
    <x v="1"/>
    <x v="4"/>
    <n v="520075"/>
  </r>
  <r>
    <x v="5"/>
    <x v="59"/>
    <x v="1"/>
    <x v="5"/>
    <n v="633550"/>
  </r>
  <r>
    <x v="5"/>
    <x v="59"/>
    <x v="1"/>
    <x v="6"/>
    <n v="0"/>
  </r>
  <r>
    <x v="5"/>
    <x v="59"/>
    <x v="1"/>
    <x v="7"/>
    <n v="360188"/>
  </r>
  <r>
    <x v="5"/>
    <x v="59"/>
    <x v="1"/>
    <x v="8"/>
    <n v="617864"/>
  </r>
  <r>
    <x v="5"/>
    <x v="59"/>
    <x v="1"/>
    <x v="9"/>
    <n v="370612"/>
  </r>
  <r>
    <x v="5"/>
    <x v="60"/>
    <x v="0"/>
    <x v="0"/>
    <n v="25186"/>
  </r>
  <r>
    <x v="5"/>
    <x v="60"/>
    <x v="0"/>
    <x v="1"/>
    <n v="711168"/>
  </r>
  <r>
    <x v="5"/>
    <x v="60"/>
    <x v="0"/>
    <x v="2"/>
    <n v="302500"/>
  </r>
  <r>
    <x v="5"/>
    <x v="60"/>
    <x v="0"/>
    <x v="3"/>
    <n v="-100578"/>
  </r>
  <r>
    <x v="5"/>
    <x v="60"/>
    <x v="0"/>
    <x v="4"/>
    <n v="469932"/>
  </r>
  <r>
    <x v="5"/>
    <x v="60"/>
    <x v="0"/>
    <x v="5"/>
    <n v="1170741"/>
  </r>
  <r>
    <x v="5"/>
    <x v="60"/>
    <x v="0"/>
    <x v="6"/>
    <n v="3126885"/>
  </r>
  <r>
    <x v="5"/>
    <x v="60"/>
    <x v="0"/>
    <x v="7"/>
    <n v="3020008"/>
  </r>
  <r>
    <x v="5"/>
    <x v="60"/>
    <x v="0"/>
    <x v="8"/>
    <n v="1287168"/>
  </r>
  <r>
    <x v="5"/>
    <x v="60"/>
    <x v="0"/>
    <x v="9"/>
    <n v="446196"/>
  </r>
  <r>
    <x v="5"/>
    <x v="60"/>
    <x v="1"/>
    <x v="0"/>
    <n v="168535"/>
  </r>
  <r>
    <x v="5"/>
    <x v="60"/>
    <x v="1"/>
    <x v="1"/>
    <n v="936252"/>
  </r>
  <r>
    <x v="5"/>
    <x v="60"/>
    <x v="1"/>
    <x v="2"/>
    <n v="302500"/>
  </r>
  <r>
    <x v="5"/>
    <x v="60"/>
    <x v="1"/>
    <x v="3"/>
    <n v="-248266"/>
  </r>
  <r>
    <x v="5"/>
    <x v="60"/>
    <x v="1"/>
    <x v="4"/>
    <n v="469932"/>
  </r>
  <r>
    <x v="5"/>
    <x v="60"/>
    <x v="1"/>
    <x v="5"/>
    <n v="1413044"/>
  </r>
  <r>
    <x v="5"/>
    <x v="60"/>
    <x v="1"/>
    <x v="6"/>
    <n v="3126885"/>
  </r>
  <r>
    <x v="5"/>
    <x v="60"/>
    <x v="1"/>
    <x v="7"/>
    <n v="2977752"/>
  </r>
  <r>
    <x v="5"/>
    <x v="60"/>
    <x v="1"/>
    <x v="8"/>
    <n v="1287168"/>
  </r>
  <r>
    <x v="5"/>
    <x v="60"/>
    <x v="1"/>
    <x v="9"/>
    <n v="1162364"/>
  </r>
  <r>
    <x v="5"/>
    <x v="61"/>
    <x v="0"/>
    <x v="0"/>
    <n v="118609"/>
  </r>
  <r>
    <x v="5"/>
    <x v="61"/>
    <x v="0"/>
    <x v="1"/>
    <n v="1239288"/>
  </r>
  <r>
    <x v="5"/>
    <x v="61"/>
    <x v="0"/>
    <x v="2"/>
    <n v="103946"/>
  </r>
  <r>
    <x v="5"/>
    <x v="61"/>
    <x v="0"/>
    <x v="3"/>
    <n v="-15465"/>
  </r>
  <r>
    <x v="5"/>
    <x v="61"/>
    <x v="0"/>
    <x v="4"/>
    <n v="439837"/>
  </r>
  <r>
    <x v="5"/>
    <x v="61"/>
    <x v="0"/>
    <x v="5"/>
    <n v="1716050"/>
  </r>
  <r>
    <x v="5"/>
    <x v="61"/>
    <x v="0"/>
    <x v="6"/>
    <n v="471061"/>
  </r>
  <r>
    <x v="5"/>
    <x v="61"/>
    <x v="0"/>
    <x v="7"/>
    <n v="569609"/>
  </r>
  <r>
    <x v="5"/>
    <x v="61"/>
    <x v="0"/>
    <x v="8"/>
    <n v="2387573"/>
  </r>
  <r>
    <x v="5"/>
    <x v="61"/>
    <x v="0"/>
    <x v="9"/>
    <n v="464496"/>
  </r>
  <r>
    <x v="5"/>
    <x v="61"/>
    <x v="1"/>
    <x v="0"/>
    <n v="234651"/>
  </r>
  <r>
    <x v="5"/>
    <x v="61"/>
    <x v="1"/>
    <x v="1"/>
    <n v="1372468"/>
  </r>
  <r>
    <x v="5"/>
    <x v="61"/>
    <x v="1"/>
    <x v="2"/>
    <n v="181151"/>
  </r>
  <r>
    <x v="5"/>
    <x v="61"/>
    <x v="1"/>
    <x v="3"/>
    <n v="-162495"/>
  </r>
  <r>
    <x v="5"/>
    <x v="61"/>
    <x v="1"/>
    <x v="4"/>
    <n v="439837"/>
  </r>
  <r>
    <x v="5"/>
    <x v="61"/>
    <x v="1"/>
    <x v="5"/>
    <n v="1749958"/>
  </r>
  <r>
    <x v="5"/>
    <x v="61"/>
    <x v="1"/>
    <x v="6"/>
    <n v="456785"/>
  </r>
  <r>
    <x v="5"/>
    <x v="61"/>
    <x v="1"/>
    <x v="7"/>
    <n v="658810"/>
  </r>
  <r>
    <x v="5"/>
    <x v="61"/>
    <x v="1"/>
    <x v="8"/>
    <n v="2387573"/>
  </r>
  <r>
    <x v="5"/>
    <x v="61"/>
    <x v="1"/>
    <x v="9"/>
    <n v="1075338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33158"/>
  </r>
  <r>
    <x v="6"/>
    <x v="59"/>
    <x v="0"/>
    <x v="1"/>
    <n v="436449"/>
  </r>
  <r>
    <x v="6"/>
    <x v="59"/>
    <x v="0"/>
    <x v="2"/>
    <n v="11895"/>
  </r>
  <r>
    <x v="6"/>
    <x v="59"/>
    <x v="0"/>
    <x v="3"/>
    <n v="-40369"/>
  </r>
  <r>
    <x v="6"/>
    <x v="59"/>
    <x v="0"/>
    <x v="4"/>
    <n v="491131"/>
  </r>
  <r>
    <x v="6"/>
    <x v="59"/>
    <x v="0"/>
    <x v="5"/>
    <n v="656688"/>
  </r>
  <r>
    <x v="6"/>
    <x v="59"/>
    <x v="0"/>
    <x v="6"/>
    <n v="0"/>
  </r>
  <r>
    <x v="6"/>
    <x v="59"/>
    <x v="0"/>
    <x v="7"/>
    <n v="220664"/>
  </r>
  <r>
    <x v="6"/>
    <x v="59"/>
    <x v="0"/>
    <x v="8"/>
    <n v="689169"/>
  </r>
  <r>
    <x v="6"/>
    <x v="59"/>
    <x v="0"/>
    <x v="9"/>
    <n v="218923"/>
  </r>
  <r>
    <x v="6"/>
    <x v="59"/>
    <x v="1"/>
    <x v="0"/>
    <n v="58969"/>
  </r>
  <r>
    <x v="6"/>
    <x v="59"/>
    <x v="1"/>
    <x v="1"/>
    <n v="486692"/>
  </r>
  <r>
    <x v="6"/>
    <x v="59"/>
    <x v="1"/>
    <x v="2"/>
    <n v="10665"/>
  </r>
  <r>
    <x v="6"/>
    <x v="59"/>
    <x v="1"/>
    <x v="3"/>
    <n v="-147338"/>
  </r>
  <r>
    <x v="6"/>
    <x v="59"/>
    <x v="1"/>
    <x v="4"/>
    <n v="491131"/>
  </r>
  <r>
    <x v="6"/>
    <x v="59"/>
    <x v="1"/>
    <x v="5"/>
    <n v="690407"/>
  </r>
  <r>
    <x v="6"/>
    <x v="59"/>
    <x v="1"/>
    <x v="6"/>
    <n v="0"/>
  </r>
  <r>
    <x v="6"/>
    <x v="59"/>
    <x v="1"/>
    <x v="7"/>
    <n v="187186"/>
  </r>
  <r>
    <x v="6"/>
    <x v="59"/>
    <x v="1"/>
    <x v="8"/>
    <n v="685313"/>
  </r>
  <r>
    <x v="6"/>
    <x v="59"/>
    <x v="1"/>
    <x v="9"/>
    <n v="404813"/>
  </r>
  <r>
    <x v="6"/>
    <x v="60"/>
    <x v="0"/>
    <x v="0"/>
    <n v="26736"/>
  </r>
  <r>
    <x v="6"/>
    <x v="60"/>
    <x v="0"/>
    <x v="1"/>
    <n v="990200"/>
  </r>
  <r>
    <x v="6"/>
    <x v="60"/>
    <x v="0"/>
    <x v="2"/>
    <n v="254900"/>
  </r>
  <r>
    <x v="6"/>
    <x v="60"/>
    <x v="0"/>
    <x v="3"/>
    <n v="372692"/>
  </r>
  <r>
    <x v="6"/>
    <x v="60"/>
    <x v="0"/>
    <x v="4"/>
    <n v="510722"/>
  </r>
  <r>
    <x v="6"/>
    <x v="60"/>
    <x v="0"/>
    <x v="5"/>
    <n v="1197538"/>
  </r>
  <r>
    <x v="6"/>
    <x v="60"/>
    <x v="0"/>
    <x v="6"/>
    <n v="0"/>
  </r>
  <r>
    <x v="6"/>
    <x v="60"/>
    <x v="0"/>
    <x v="7"/>
    <n v="435922"/>
  </r>
  <r>
    <x v="6"/>
    <x v="60"/>
    <x v="0"/>
    <x v="8"/>
    <n v="1442875"/>
  </r>
  <r>
    <x v="6"/>
    <x v="60"/>
    <x v="0"/>
    <x v="9"/>
    <n v="579007"/>
  </r>
  <r>
    <x v="6"/>
    <x v="60"/>
    <x v="1"/>
    <x v="0"/>
    <n v="164783"/>
  </r>
  <r>
    <x v="6"/>
    <x v="60"/>
    <x v="1"/>
    <x v="1"/>
    <n v="1230616"/>
  </r>
  <r>
    <x v="6"/>
    <x v="60"/>
    <x v="1"/>
    <x v="2"/>
    <n v="277100"/>
  </r>
  <r>
    <x v="6"/>
    <x v="60"/>
    <x v="1"/>
    <x v="3"/>
    <n v="134220"/>
  </r>
  <r>
    <x v="6"/>
    <x v="60"/>
    <x v="1"/>
    <x v="4"/>
    <n v="510722"/>
  </r>
  <r>
    <x v="6"/>
    <x v="60"/>
    <x v="1"/>
    <x v="5"/>
    <n v="1465940"/>
  </r>
  <r>
    <x v="6"/>
    <x v="60"/>
    <x v="1"/>
    <x v="6"/>
    <n v="0"/>
  </r>
  <r>
    <x v="6"/>
    <x v="60"/>
    <x v="1"/>
    <x v="7"/>
    <n v="319828"/>
  </r>
  <r>
    <x v="6"/>
    <x v="60"/>
    <x v="1"/>
    <x v="8"/>
    <n v="1442875"/>
  </r>
  <r>
    <x v="6"/>
    <x v="60"/>
    <x v="1"/>
    <x v="9"/>
    <n v="1370450"/>
  </r>
  <r>
    <x v="6"/>
    <x v="61"/>
    <x v="0"/>
    <x v="0"/>
    <n v="164399"/>
  </r>
  <r>
    <x v="6"/>
    <x v="61"/>
    <x v="0"/>
    <x v="1"/>
    <n v="1363187"/>
  </r>
  <r>
    <x v="6"/>
    <x v="61"/>
    <x v="0"/>
    <x v="2"/>
    <n v="42343"/>
  </r>
  <r>
    <x v="6"/>
    <x v="61"/>
    <x v="0"/>
    <x v="3"/>
    <n v="-961093"/>
  </r>
  <r>
    <x v="6"/>
    <x v="61"/>
    <x v="0"/>
    <x v="4"/>
    <n v="418731"/>
  </r>
  <r>
    <x v="6"/>
    <x v="61"/>
    <x v="0"/>
    <x v="5"/>
    <n v="1934384"/>
  </r>
  <r>
    <x v="6"/>
    <x v="61"/>
    <x v="0"/>
    <x v="6"/>
    <n v="-173597"/>
  </r>
  <r>
    <x v="6"/>
    <x v="61"/>
    <x v="0"/>
    <x v="7"/>
    <n v="-1208072"/>
  </r>
  <r>
    <x v="6"/>
    <x v="61"/>
    <x v="0"/>
    <x v="8"/>
    <n v="2688066"/>
  </r>
  <r>
    <x v="6"/>
    <x v="61"/>
    <x v="0"/>
    <x v="9"/>
    <n v="324134"/>
  </r>
  <r>
    <x v="6"/>
    <x v="61"/>
    <x v="1"/>
    <x v="0"/>
    <n v="301065"/>
  </r>
  <r>
    <x v="6"/>
    <x v="61"/>
    <x v="1"/>
    <x v="1"/>
    <n v="1509024"/>
  </r>
  <r>
    <x v="6"/>
    <x v="61"/>
    <x v="1"/>
    <x v="2"/>
    <n v="37113"/>
  </r>
  <r>
    <x v="6"/>
    <x v="61"/>
    <x v="1"/>
    <x v="3"/>
    <n v="-1449211"/>
  </r>
  <r>
    <x v="6"/>
    <x v="61"/>
    <x v="1"/>
    <x v="4"/>
    <n v="418731"/>
  </r>
  <r>
    <x v="6"/>
    <x v="61"/>
    <x v="1"/>
    <x v="5"/>
    <n v="2038829"/>
  </r>
  <r>
    <x v="6"/>
    <x v="61"/>
    <x v="1"/>
    <x v="6"/>
    <n v="-170182"/>
  </r>
  <r>
    <x v="6"/>
    <x v="61"/>
    <x v="1"/>
    <x v="7"/>
    <n v="-1364285"/>
  </r>
  <r>
    <x v="6"/>
    <x v="61"/>
    <x v="1"/>
    <x v="8"/>
    <n v="2688066"/>
  </r>
  <r>
    <x v="6"/>
    <x v="61"/>
    <x v="1"/>
    <x v="9"/>
    <n v="1034342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41188"/>
  </r>
  <r>
    <x v="7"/>
    <x v="59"/>
    <x v="0"/>
    <x v="1"/>
    <n v="460354"/>
  </r>
  <r>
    <x v="7"/>
    <x v="59"/>
    <x v="0"/>
    <x v="2"/>
    <n v="13659"/>
  </r>
  <r>
    <x v="7"/>
    <x v="59"/>
    <x v="0"/>
    <x v="3"/>
    <n v="2580"/>
  </r>
  <r>
    <x v="7"/>
    <x v="59"/>
    <x v="0"/>
    <x v="4"/>
    <n v="387919"/>
  </r>
  <r>
    <x v="7"/>
    <x v="59"/>
    <x v="0"/>
    <x v="5"/>
    <n v="739344"/>
  </r>
  <r>
    <x v="7"/>
    <x v="59"/>
    <x v="0"/>
    <x v="6"/>
    <n v="0"/>
  </r>
  <r>
    <x v="7"/>
    <x v="59"/>
    <x v="0"/>
    <x v="7"/>
    <n v="127729"/>
  </r>
  <r>
    <x v="7"/>
    <x v="59"/>
    <x v="0"/>
    <x v="8"/>
    <n v="756481"/>
  </r>
  <r>
    <x v="7"/>
    <x v="59"/>
    <x v="0"/>
    <x v="9"/>
    <n v="235294"/>
  </r>
  <r>
    <x v="7"/>
    <x v="59"/>
    <x v="1"/>
    <x v="0"/>
    <n v="71706"/>
  </r>
  <r>
    <x v="7"/>
    <x v="59"/>
    <x v="1"/>
    <x v="1"/>
    <n v="502206"/>
  </r>
  <r>
    <x v="7"/>
    <x v="59"/>
    <x v="1"/>
    <x v="2"/>
    <n v="15664"/>
  </r>
  <r>
    <x v="7"/>
    <x v="59"/>
    <x v="1"/>
    <x v="3"/>
    <n v="-68098"/>
  </r>
  <r>
    <x v="7"/>
    <x v="59"/>
    <x v="1"/>
    <x v="4"/>
    <n v="387919"/>
  </r>
  <r>
    <x v="7"/>
    <x v="59"/>
    <x v="1"/>
    <x v="5"/>
    <n v="771931"/>
  </r>
  <r>
    <x v="7"/>
    <x v="59"/>
    <x v="1"/>
    <x v="6"/>
    <n v="0"/>
  </r>
  <r>
    <x v="7"/>
    <x v="59"/>
    <x v="1"/>
    <x v="7"/>
    <n v="144075"/>
  </r>
  <r>
    <x v="7"/>
    <x v="59"/>
    <x v="1"/>
    <x v="8"/>
    <n v="752442"/>
  </r>
  <r>
    <x v="7"/>
    <x v="59"/>
    <x v="1"/>
    <x v="9"/>
    <n v="433319"/>
  </r>
  <r>
    <x v="7"/>
    <x v="60"/>
    <x v="0"/>
    <x v="0"/>
    <n v="25643"/>
  </r>
  <r>
    <x v="7"/>
    <x v="60"/>
    <x v="0"/>
    <x v="1"/>
    <n v="995361"/>
  </r>
  <r>
    <x v="7"/>
    <x v="60"/>
    <x v="0"/>
    <x v="2"/>
    <n v="167400"/>
  </r>
  <r>
    <x v="7"/>
    <x v="60"/>
    <x v="0"/>
    <x v="3"/>
    <n v="389960"/>
  </r>
  <r>
    <x v="7"/>
    <x v="60"/>
    <x v="0"/>
    <x v="4"/>
    <n v="289844"/>
  </r>
  <r>
    <x v="7"/>
    <x v="60"/>
    <x v="0"/>
    <x v="5"/>
    <n v="1267143"/>
  </r>
  <r>
    <x v="7"/>
    <x v="60"/>
    <x v="0"/>
    <x v="6"/>
    <n v="0"/>
  </r>
  <r>
    <x v="7"/>
    <x v="60"/>
    <x v="0"/>
    <x v="7"/>
    <n v="329270"/>
  </r>
  <r>
    <x v="7"/>
    <x v="60"/>
    <x v="0"/>
    <x v="8"/>
    <n v="1616545"/>
  </r>
  <r>
    <x v="7"/>
    <x v="60"/>
    <x v="0"/>
    <x v="9"/>
    <n v="488468"/>
  </r>
  <r>
    <x v="7"/>
    <x v="60"/>
    <x v="1"/>
    <x v="0"/>
    <n v="194392"/>
  </r>
  <r>
    <x v="7"/>
    <x v="60"/>
    <x v="1"/>
    <x v="1"/>
    <n v="1252442"/>
  </r>
  <r>
    <x v="7"/>
    <x v="60"/>
    <x v="1"/>
    <x v="2"/>
    <n v="167400"/>
  </r>
  <r>
    <x v="7"/>
    <x v="60"/>
    <x v="1"/>
    <x v="3"/>
    <n v="243262"/>
  </r>
  <r>
    <x v="7"/>
    <x v="60"/>
    <x v="1"/>
    <x v="4"/>
    <n v="289844"/>
  </r>
  <r>
    <x v="7"/>
    <x v="60"/>
    <x v="1"/>
    <x v="5"/>
    <n v="1592682"/>
  </r>
  <r>
    <x v="7"/>
    <x v="60"/>
    <x v="1"/>
    <x v="6"/>
    <n v="0"/>
  </r>
  <r>
    <x v="7"/>
    <x v="60"/>
    <x v="1"/>
    <x v="7"/>
    <n v="281960"/>
  </r>
  <r>
    <x v="7"/>
    <x v="60"/>
    <x v="1"/>
    <x v="8"/>
    <n v="1616545"/>
  </r>
  <r>
    <x v="7"/>
    <x v="60"/>
    <x v="1"/>
    <x v="9"/>
    <n v="1339225"/>
  </r>
  <r>
    <x v="7"/>
    <x v="61"/>
    <x v="0"/>
    <x v="0"/>
    <n v="198946"/>
  </r>
  <r>
    <x v="7"/>
    <x v="61"/>
    <x v="0"/>
    <x v="1"/>
    <n v="1234284"/>
  </r>
  <r>
    <x v="7"/>
    <x v="61"/>
    <x v="0"/>
    <x v="2"/>
    <n v="73553"/>
  </r>
  <r>
    <x v="7"/>
    <x v="61"/>
    <x v="0"/>
    <x v="3"/>
    <n v="-566362"/>
  </r>
  <r>
    <x v="7"/>
    <x v="61"/>
    <x v="0"/>
    <x v="4"/>
    <n v="424757"/>
  </r>
  <r>
    <x v="7"/>
    <x v="61"/>
    <x v="0"/>
    <x v="5"/>
    <n v="2164359"/>
  </r>
  <r>
    <x v="7"/>
    <x v="61"/>
    <x v="0"/>
    <x v="6"/>
    <n v="0"/>
  </r>
  <r>
    <x v="7"/>
    <x v="61"/>
    <x v="0"/>
    <x v="7"/>
    <n v="-606679"/>
  </r>
  <r>
    <x v="7"/>
    <x v="61"/>
    <x v="0"/>
    <x v="8"/>
    <n v="2840210"/>
  </r>
  <r>
    <x v="7"/>
    <x v="61"/>
    <x v="0"/>
    <x v="9"/>
    <n v="365858"/>
  </r>
  <r>
    <x v="7"/>
    <x v="61"/>
    <x v="1"/>
    <x v="0"/>
    <n v="335815"/>
  </r>
  <r>
    <x v="7"/>
    <x v="61"/>
    <x v="1"/>
    <x v="1"/>
    <n v="1370650"/>
  </r>
  <r>
    <x v="7"/>
    <x v="61"/>
    <x v="1"/>
    <x v="2"/>
    <n v="81055"/>
  </r>
  <r>
    <x v="7"/>
    <x v="61"/>
    <x v="1"/>
    <x v="3"/>
    <n v="-795380"/>
  </r>
  <r>
    <x v="7"/>
    <x v="61"/>
    <x v="1"/>
    <x v="4"/>
    <n v="424757"/>
  </r>
  <r>
    <x v="7"/>
    <x v="61"/>
    <x v="1"/>
    <x v="5"/>
    <n v="2267487"/>
  </r>
  <r>
    <x v="7"/>
    <x v="61"/>
    <x v="1"/>
    <x v="6"/>
    <n v="22135"/>
  </r>
  <r>
    <x v="7"/>
    <x v="61"/>
    <x v="1"/>
    <x v="7"/>
    <n v="-449134"/>
  </r>
  <r>
    <x v="7"/>
    <x v="61"/>
    <x v="1"/>
    <x v="8"/>
    <n v="2840210"/>
  </r>
  <r>
    <x v="7"/>
    <x v="61"/>
    <x v="1"/>
    <x v="9"/>
    <n v="1114151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57254"/>
  </r>
  <r>
    <x v="8"/>
    <x v="59"/>
    <x v="0"/>
    <x v="1"/>
    <n v="474728"/>
  </r>
  <r>
    <x v="8"/>
    <x v="59"/>
    <x v="0"/>
    <x v="2"/>
    <n v="22362"/>
  </r>
  <r>
    <x v="8"/>
    <x v="59"/>
    <x v="0"/>
    <x v="3"/>
    <n v="-2672"/>
  </r>
  <r>
    <x v="8"/>
    <x v="59"/>
    <x v="0"/>
    <x v="4"/>
    <n v="379216"/>
  </r>
  <r>
    <x v="8"/>
    <x v="59"/>
    <x v="0"/>
    <x v="5"/>
    <n v="737815"/>
  </r>
  <r>
    <x v="8"/>
    <x v="59"/>
    <x v="0"/>
    <x v="6"/>
    <n v="0"/>
  </r>
  <r>
    <x v="8"/>
    <x v="59"/>
    <x v="0"/>
    <x v="7"/>
    <n v="90895"/>
  </r>
  <r>
    <x v="8"/>
    <x v="59"/>
    <x v="0"/>
    <x v="8"/>
    <n v="774943"/>
  </r>
  <r>
    <x v="8"/>
    <x v="59"/>
    <x v="0"/>
    <x v="9"/>
    <n v="231567"/>
  </r>
  <r>
    <x v="8"/>
    <x v="59"/>
    <x v="1"/>
    <x v="0"/>
    <n v="87079"/>
  </r>
  <r>
    <x v="8"/>
    <x v="59"/>
    <x v="1"/>
    <x v="1"/>
    <n v="536965"/>
  </r>
  <r>
    <x v="8"/>
    <x v="59"/>
    <x v="1"/>
    <x v="2"/>
    <n v="22362"/>
  </r>
  <r>
    <x v="8"/>
    <x v="59"/>
    <x v="1"/>
    <x v="3"/>
    <n v="-36271"/>
  </r>
  <r>
    <x v="8"/>
    <x v="59"/>
    <x v="1"/>
    <x v="4"/>
    <n v="379216"/>
  </r>
  <r>
    <x v="8"/>
    <x v="59"/>
    <x v="1"/>
    <x v="5"/>
    <n v="771829"/>
  </r>
  <r>
    <x v="8"/>
    <x v="59"/>
    <x v="1"/>
    <x v="6"/>
    <n v="0"/>
  </r>
  <r>
    <x v="8"/>
    <x v="59"/>
    <x v="1"/>
    <x v="7"/>
    <n v="143930"/>
  </r>
  <r>
    <x v="8"/>
    <x v="59"/>
    <x v="1"/>
    <x v="8"/>
    <n v="772498"/>
  </r>
  <r>
    <x v="8"/>
    <x v="59"/>
    <x v="1"/>
    <x v="9"/>
    <n v="446722"/>
  </r>
  <r>
    <x v="8"/>
    <x v="60"/>
    <x v="0"/>
    <x v="0"/>
    <n v="84770"/>
  </r>
  <r>
    <x v="8"/>
    <x v="60"/>
    <x v="0"/>
    <x v="1"/>
    <n v="847526"/>
  </r>
  <r>
    <x v="8"/>
    <x v="60"/>
    <x v="0"/>
    <x v="2"/>
    <n v="30539"/>
  </r>
  <r>
    <x v="8"/>
    <x v="60"/>
    <x v="0"/>
    <x v="3"/>
    <n v="526692"/>
  </r>
  <r>
    <x v="8"/>
    <x v="60"/>
    <x v="0"/>
    <x v="4"/>
    <n v="276429"/>
  </r>
  <r>
    <x v="8"/>
    <x v="60"/>
    <x v="0"/>
    <x v="5"/>
    <n v="1213015"/>
  </r>
  <r>
    <x v="8"/>
    <x v="60"/>
    <x v="0"/>
    <x v="6"/>
    <n v="13413"/>
  </r>
  <r>
    <x v="8"/>
    <x v="60"/>
    <x v="0"/>
    <x v="7"/>
    <n v="861463"/>
  </r>
  <r>
    <x v="8"/>
    <x v="60"/>
    <x v="0"/>
    <x v="8"/>
    <n v="1718371"/>
  </r>
  <r>
    <x v="8"/>
    <x v="60"/>
    <x v="0"/>
    <x v="9"/>
    <n v="502408"/>
  </r>
  <r>
    <x v="8"/>
    <x v="60"/>
    <x v="1"/>
    <x v="0"/>
    <n v="185019"/>
  </r>
  <r>
    <x v="8"/>
    <x v="60"/>
    <x v="1"/>
    <x v="1"/>
    <n v="1108578"/>
  </r>
  <r>
    <x v="8"/>
    <x v="60"/>
    <x v="1"/>
    <x v="2"/>
    <n v="27088"/>
  </r>
  <r>
    <x v="8"/>
    <x v="60"/>
    <x v="1"/>
    <x v="3"/>
    <n v="436228"/>
  </r>
  <r>
    <x v="8"/>
    <x v="60"/>
    <x v="1"/>
    <x v="4"/>
    <n v="276429"/>
  </r>
  <r>
    <x v="8"/>
    <x v="60"/>
    <x v="1"/>
    <x v="5"/>
    <n v="1538362"/>
  </r>
  <r>
    <x v="8"/>
    <x v="60"/>
    <x v="1"/>
    <x v="6"/>
    <n v="13413"/>
  </r>
  <r>
    <x v="8"/>
    <x v="60"/>
    <x v="1"/>
    <x v="7"/>
    <n v="1005617"/>
  </r>
  <r>
    <x v="8"/>
    <x v="60"/>
    <x v="1"/>
    <x v="8"/>
    <n v="1718371"/>
  </r>
  <r>
    <x v="8"/>
    <x v="60"/>
    <x v="1"/>
    <x v="9"/>
    <n v="1420223"/>
  </r>
  <r>
    <x v="8"/>
    <x v="61"/>
    <x v="0"/>
    <x v="0"/>
    <n v="216185"/>
  </r>
  <r>
    <x v="8"/>
    <x v="61"/>
    <x v="0"/>
    <x v="1"/>
    <n v="1355461"/>
  </r>
  <r>
    <x v="8"/>
    <x v="61"/>
    <x v="0"/>
    <x v="2"/>
    <n v="26864"/>
  </r>
  <r>
    <x v="8"/>
    <x v="61"/>
    <x v="0"/>
    <x v="3"/>
    <n v="-212934"/>
  </r>
  <r>
    <x v="8"/>
    <x v="61"/>
    <x v="0"/>
    <x v="4"/>
    <n v="507781"/>
  </r>
  <r>
    <x v="8"/>
    <x v="61"/>
    <x v="0"/>
    <x v="5"/>
    <n v="2118529"/>
  </r>
  <r>
    <x v="8"/>
    <x v="61"/>
    <x v="0"/>
    <x v="6"/>
    <n v="0"/>
  </r>
  <r>
    <x v="8"/>
    <x v="61"/>
    <x v="0"/>
    <x v="7"/>
    <n v="-60147"/>
  </r>
  <r>
    <x v="8"/>
    <x v="61"/>
    <x v="0"/>
    <x v="8"/>
    <n v="2804217"/>
  </r>
  <r>
    <x v="8"/>
    <x v="61"/>
    <x v="0"/>
    <x v="9"/>
    <n v="557828"/>
  </r>
  <r>
    <x v="8"/>
    <x v="61"/>
    <x v="1"/>
    <x v="0"/>
    <n v="359868"/>
  </r>
  <r>
    <x v="8"/>
    <x v="61"/>
    <x v="1"/>
    <x v="1"/>
    <n v="1483573"/>
  </r>
  <r>
    <x v="8"/>
    <x v="61"/>
    <x v="1"/>
    <x v="2"/>
    <n v="27728"/>
  </r>
  <r>
    <x v="8"/>
    <x v="61"/>
    <x v="1"/>
    <x v="3"/>
    <n v="-313325"/>
  </r>
  <r>
    <x v="8"/>
    <x v="61"/>
    <x v="1"/>
    <x v="4"/>
    <n v="507781"/>
  </r>
  <r>
    <x v="8"/>
    <x v="61"/>
    <x v="1"/>
    <x v="5"/>
    <n v="2218494"/>
  </r>
  <r>
    <x v="8"/>
    <x v="61"/>
    <x v="1"/>
    <x v="6"/>
    <n v="-17463"/>
  </r>
  <r>
    <x v="8"/>
    <x v="61"/>
    <x v="1"/>
    <x v="7"/>
    <n v="172293"/>
  </r>
  <r>
    <x v="8"/>
    <x v="61"/>
    <x v="1"/>
    <x v="8"/>
    <n v="2783434"/>
  </r>
  <r>
    <x v="8"/>
    <x v="61"/>
    <x v="1"/>
    <x v="9"/>
    <n v="1301529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62110"/>
  </r>
  <r>
    <x v="9"/>
    <x v="59"/>
    <x v="0"/>
    <x v="1"/>
    <n v="523436"/>
  </r>
  <r>
    <x v="9"/>
    <x v="59"/>
    <x v="0"/>
    <x v="2"/>
    <n v="22236"/>
  </r>
  <r>
    <x v="9"/>
    <x v="59"/>
    <x v="0"/>
    <x v="3"/>
    <n v="-21976"/>
  </r>
  <r>
    <x v="9"/>
    <x v="59"/>
    <x v="0"/>
    <x v="4"/>
    <n v="433392"/>
  </r>
  <r>
    <x v="9"/>
    <x v="59"/>
    <x v="0"/>
    <x v="5"/>
    <n v="775600"/>
  </r>
  <r>
    <x v="9"/>
    <x v="59"/>
    <x v="0"/>
    <x v="6"/>
    <n v="0"/>
  </r>
  <r>
    <x v="9"/>
    <x v="59"/>
    <x v="0"/>
    <x v="7"/>
    <n v="98146"/>
  </r>
  <r>
    <x v="9"/>
    <x v="59"/>
    <x v="0"/>
    <x v="8"/>
    <n v="865824"/>
  </r>
  <r>
    <x v="9"/>
    <x v="59"/>
    <x v="0"/>
    <x v="9"/>
    <n v="204288"/>
  </r>
  <r>
    <x v="9"/>
    <x v="59"/>
    <x v="1"/>
    <x v="0"/>
    <n v="94464"/>
  </r>
  <r>
    <x v="9"/>
    <x v="59"/>
    <x v="1"/>
    <x v="1"/>
    <n v="594769"/>
  </r>
  <r>
    <x v="9"/>
    <x v="59"/>
    <x v="1"/>
    <x v="2"/>
    <n v="24461"/>
  </r>
  <r>
    <x v="9"/>
    <x v="59"/>
    <x v="1"/>
    <x v="3"/>
    <n v="-64995"/>
  </r>
  <r>
    <x v="9"/>
    <x v="59"/>
    <x v="1"/>
    <x v="4"/>
    <n v="433392"/>
  </r>
  <r>
    <x v="9"/>
    <x v="59"/>
    <x v="1"/>
    <x v="5"/>
    <n v="810316"/>
  </r>
  <r>
    <x v="9"/>
    <x v="59"/>
    <x v="1"/>
    <x v="6"/>
    <n v="622"/>
  </r>
  <r>
    <x v="9"/>
    <x v="59"/>
    <x v="1"/>
    <x v="7"/>
    <n v="137341"/>
  </r>
  <r>
    <x v="9"/>
    <x v="59"/>
    <x v="1"/>
    <x v="8"/>
    <n v="862763"/>
  </r>
  <r>
    <x v="9"/>
    <x v="59"/>
    <x v="1"/>
    <x v="9"/>
    <n v="429569"/>
  </r>
  <r>
    <x v="9"/>
    <x v="60"/>
    <x v="0"/>
    <x v="0"/>
    <n v="98863"/>
  </r>
  <r>
    <x v="9"/>
    <x v="60"/>
    <x v="0"/>
    <x v="1"/>
    <n v="1186376"/>
  </r>
  <r>
    <x v="9"/>
    <x v="60"/>
    <x v="0"/>
    <x v="2"/>
    <n v="171179"/>
  </r>
  <r>
    <x v="9"/>
    <x v="60"/>
    <x v="0"/>
    <x v="3"/>
    <n v="150906"/>
  </r>
  <r>
    <x v="9"/>
    <x v="60"/>
    <x v="0"/>
    <x v="4"/>
    <n v="370493"/>
  </r>
  <r>
    <x v="9"/>
    <x v="60"/>
    <x v="0"/>
    <x v="5"/>
    <n v="1323405"/>
  </r>
  <r>
    <x v="9"/>
    <x v="60"/>
    <x v="0"/>
    <x v="6"/>
    <n v="0"/>
  </r>
  <r>
    <x v="9"/>
    <x v="60"/>
    <x v="0"/>
    <x v="7"/>
    <n v="430935"/>
  </r>
  <r>
    <x v="9"/>
    <x v="60"/>
    <x v="0"/>
    <x v="8"/>
    <n v="2068704"/>
  </r>
  <r>
    <x v="9"/>
    <x v="60"/>
    <x v="0"/>
    <x v="9"/>
    <n v="620655"/>
  </r>
  <r>
    <x v="9"/>
    <x v="60"/>
    <x v="1"/>
    <x v="0"/>
    <n v="191042"/>
  </r>
  <r>
    <x v="9"/>
    <x v="60"/>
    <x v="1"/>
    <x v="1"/>
    <n v="1512749"/>
  </r>
  <r>
    <x v="9"/>
    <x v="60"/>
    <x v="1"/>
    <x v="2"/>
    <n v="178344"/>
  </r>
  <r>
    <x v="9"/>
    <x v="60"/>
    <x v="1"/>
    <x v="3"/>
    <n v="49773"/>
  </r>
  <r>
    <x v="9"/>
    <x v="60"/>
    <x v="1"/>
    <x v="4"/>
    <n v="370493"/>
  </r>
  <r>
    <x v="9"/>
    <x v="60"/>
    <x v="1"/>
    <x v="5"/>
    <n v="1665548"/>
  </r>
  <r>
    <x v="9"/>
    <x v="60"/>
    <x v="1"/>
    <x v="6"/>
    <n v="0"/>
  </r>
  <r>
    <x v="9"/>
    <x v="60"/>
    <x v="1"/>
    <x v="7"/>
    <n v="524856"/>
  </r>
  <r>
    <x v="9"/>
    <x v="60"/>
    <x v="1"/>
    <x v="8"/>
    <n v="2068704"/>
  </r>
  <r>
    <x v="9"/>
    <x v="60"/>
    <x v="1"/>
    <x v="9"/>
    <n v="1583569"/>
  </r>
  <r>
    <x v="9"/>
    <x v="61"/>
    <x v="0"/>
    <x v="0"/>
    <n v="232641"/>
  </r>
  <r>
    <x v="9"/>
    <x v="61"/>
    <x v="0"/>
    <x v="1"/>
    <n v="1507654"/>
  </r>
  <r>
    <x v="9"/>
    <x v="61"/>
    <x v="0"/>
    <x v="2"/>
    <n v="17985"/>
  </r>
  <r>
    <x v="9"/>
    <x v="61"/>
    <x v="0"/>
    <x v="3"/>
    <n v="-519486"/>
  </r>
  <r>
    <x v="9"/>
    <x v="61"/>
    <x v="0"/>
    <x v="4"/>
    <n v="856717"/>
  </r>
  <r>
    <x v="9"/>
    <x v="61"/>
    <x v="0"/>
    <x v="5"/>
    <n v="2478650"/>
  </r>
  <r>
    <x v="9"/>
    <x v="61"/>
    <x v="0"/>
    <x v="6"/>
    <n v="0"/>
  </r>
  <r>
    <x v="9"/>
    <x v="61"/>
    <x v="0"/>
    <x v="7"/>
    <n v="-180896"/>
  </r>
  <r>
    <x v="9"/>
    <x v="61"/>
    <x v="0"/>
    <x v="8"/>
    <n v="2978206"/>
  </r>
  <r>
    <x v="9"/>
    <x v="61"/>
    <x v="0"/>
    <x v="9"/>
    <n v="740597"/>
  </r>
  <r>
    <x v="9"/>
    <x v="61"/>
    <x v="1"/>
    <x v="0"/>
    <n v="376537"/>
  </r>
  <r>
    <x v="9"/>
    <x v="61"/>
    <x v="1"/>
    <x v="1"/>
    <n v="1656317"/>
  </r>
  <r>
    <x v="9"/>
    <x v="61"/>
    <x v="1"/>
    <x v="2"/>
    <n v="16624"/>
  </r>
  <r>
    <x v="9"/>
    <x v="61"/>
    <x v="1"/>
    <x v="3"/>
    <n v="-717701"/>
  </r>
  <r>
    <x v="9"/>
    <x v="61"/>
    <x v="1"/>
    <x v="4"/>
    <n v="856717"/>
  </r>
  <r>
    <x v="9"/>
    <x v="61"/>
    <x v="1"/>
    <x v="5"/>
    <n v="2568801"/>
  </r>
  <r>
    <x v="9"/>
    <x v="61"/>
    <x v="1"/>
    <x v="6"/>
    <n v="-29460"/>
  </r>
  <r>
    <x v="9"/>
    <x v="61"/>
    <x v="1"/>
    <x v="7"/>
    <n v="35251"/>
  </r>
  <r>
    <x v="9"/>
    <x v="61"/>
    <x v="1"/>
    <x v="8"/>
    <n v="2951721"/>
  </r>
  <r>
    <x v="9"/>
    <x v="61"/>
    <x v="1"/>
    <x v="9"/>
    <n v="1592253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66828"/>
  </r>
  <r>
    <x v="10"/>
    <x v="59"/>
    <x v="0"/>
    <x v="1"/>
    <n v="590435"/>
  </r>
  <r>
    <x v="10"/>
    <x v="59"/>
    <x v="0"/>
    <x v="2"/>
    <n v="15931"/>
  </r>
  <r>
    <x v="10"/>
    <x v="59"/>
    <x v="0"/>
    <x v="3"/>
    <n v="-11509"/>
  </r>
  <r>
    <x v="10"/>
    <x v="59"/>
    <x v="0"/>
    <x v="4"/>
    <n v="448723"/>
  </r>
  <r>
    <x v="10"/>
    <x v="59"/>
    <x v="0"/>
    <x v="5"/>
    <n v="814920"/>
  </r>
  <r>
    <x v="10"/>
    <x v="59"/>
    <x v="0"/>
    <x v="6"/>
    <n v="0"/>
  </r>
  <r>
    <x v="10"/>
    <x v="59"/>
    <x v="0"/>
    <x v="7"/>
    <n v="123348"/>
  </r>
  <r>
    <x v="10"/>
    <x v="59"/>
    <x v="0"/>
    <x v="8"/>
    <n v="971972"/>
  </r>
  <r>
    <x v="10"/>
    <x v="59"/>
    <x v="0"/>
    <x v="9"/>
    <n v="202276"/>
  </r>
  <r>
    <x v="10"/>
    <x v="59"/>
    <x v="1"/>
    <x v="0"/>
    <n v="100825"/>
  </r>
  <r>
    <x v="10"/>
    <x v="59"/>
    <x v="1"/>
    <x v="1"/>
    <n v="695503"/>
  </r>
  <r>
    <x v="10"/>
    <x v="59"/>
    <x v="1"/>
    <x v="2"/>
    <n v="16906"/>
  </r>
  <r>
    <x v="10"/>
    <x v="59"/>
    <x v="1"/>
    <x v="3"/>
    <n v="-49249"/>
  </r>
  <r>
    <x v="10"/>
    <x v="59"/>
    <x v="1"/>
    <x v="4"/>
    <n v="448723"/>
  </r>
  <r>
    <x v="10"/>
    <x v="59"/>
    <x v="1"/>
    <x v="5"/>
    <n v="850259"/>
  </r>
  <r>
    <x v="10"/>
    <x v="59"/>
    <x v="1"/>
    <x v="6"/>
    <n v="560"/>
  </r>
  <r>
    <x v="10"/>
    <x v="59"/>
    <x v="1"/>
    <x v="7"/>
    <n v="176591"/>
  </r>
  <r>
    <x v="10"/>
    <x v="59"/>
    <x v="1"/>
    <x v="8"/>
    <n v="968912"/>
  </r>
  <r>
    <x v="10"/>
    <x v="59"/>
    <x v="1"/>
    <x v="9"/>
    <n v="471138"/>
  </r>
  <r>
    <x v="10"/>
    <x v="60"/>
    <x v="0"/>
    <x v="0"/>
    <n v="103372"/>
  </r>
  <r>
    <x v="10"/>
    <x v="60"/>
    <x v="0"/>
    <x v="1"/>
    <n v="1234131"/>
  </r>
  <r>
    <x v="10"/>
    <x v="60"/>
    <x v="0"/>
    <x v="2"/>
    <n v="223574"/>
  </r>
  <r>
    <x v="10"/>
    <x v="60"/>
    <x v="0"/>
    <x v="3"/>
    <n v="124964"/>
  </r>
  <r>
    <x v="10"/>
    <x v="60"/>
    <x v="0"/>
    <x v="4"/>
    <n v="356111"/>
  </r>
  <r>
    <x v="10"/>
    <x v="60"/>
    <x v="0"/>
    <x v="5"/>
    <n v="1348044"/>
  </r>
  <r>
    <x v="10"/>
    <x v="60"/>
    <x v="0"/>
    <x v="6"/>
    <n v="0"/>
  </r>
  <r>
    <x v="10"/>
    <x v="60"/>
    <x v="0"/>
    <x v="7"/>
    <n v="456354"/>
  </r>
  <r>
    <x v="10"/>
    <x v="60"/>
    <x v="0"/>
    <x v="8"/>
    <n v="2253454"/>
  </r>
  <r>
    <x v="10"/>
    <x v="60"/>
    <x v="0"/>
    <x v="9"/>
    <n v="630946"/>
  </r>
  <r>
    <x v="10"/>
    <x v="60"/>
    <x v="1"/>
    <x v="0"/>
    <n v="204572"/>
  </r>
  <r>
    <x v="10"/>
    <x v="60"/>
    <x v="1"/>
    <x v="1"/>
    <n v="1619688"/>
  </r>
  <r>
    <x v="10"/>
    <x v="60"/>
    <x v="1"/>
    <x v="2"/>
    <n v="233289"/>
  </r>
  <r>
    <x v="10"/>
    <x v="60"/>
    <x v="1"/>
    <x v="3"/>
    <n v="36587"/>
  </r>
  <r>
    <x v="10"/>
    <x v="60"/>
    <x v="1"/>
    <x v="4"/>
    <n v="356111"/>
  </r>
  <r>
    <x v="10"/>
    <x v="60"/>
    <x v="1"/>
    <x v="5"/>
    <n v="1716344"/>
  </r>
  <r>
    <x v="10"/>
    <x v="60"/>
    <x v="1"/>
    <x v="6"/>
    <n v="0"/>
  </r>
  <r>
    <x v="10"/>
    <x v="60"/>
    <x v="1"/>
    <x v="7"/>
    <n v="530292"/>
  </r>
  <r>
    <x v="10"/>
    <x v="60"/>
    <x v="1"/>
    <x v="8"/>
    <n v="2253454"/>
  </r>
  <r>
    <x v="10"/>
    <x v="60"/>
    <x v="1"/>
    <x v="9"/>
    <n v="1658033"/>
  </r>
  <r>
    <x v="10"/>
    <x v="61"/>
    <x v="0"/>
    <x v="0"/>
    <n v="234863"/>
  </r>
  <r>
    <x v="10"/>
    <x v="61"/>
    <x v="0"/>
    <x v="1"/>
    <n v="1538594"/>
  </r>
  <r>
    <x v="10"/>
    <x v="61"/>
    <x v="0"/>
    <x v="2"/>
    <n v="31795"/>
  </r>
  <r>
    <x v="10"/>
    <x v="61"/>
    <x v="0"/>
    <x v="3"/>
    <n v="-423704"/>
  </r>
  <r>
    <x v="10"/>
    <x v="61"/>
    <x v="0"/>
    <x v="4"/>
    <n v="909660"/>
  </r>
  <r>
    <x v="10"/>
    <x v="61"/>
    <x v="0"/>
    <x v="5"/>
    <n v="2584284"/>
  </r>
  <r>
    <x v="10"/>
    <x v="61"/>
    <x v="0"/>
    <x v="6"/>
    <n v="0"/>
  </r>
  <r>
    <x v="10"/>
    <x v="61"/>
    <x v="0"/>
    <x v="7"/>
    <n v="-96038"/>
  </r>
  <r>
    <x v="10"/>
    <x v="61"/>
    <x v="0"/>
    <x v="8"/>
    <n v="3154064"/>
  </r>
  <r>
    <x v="10"/>
    <x v="61"/>
    <x v="0"/>
    <x v="9"/>
    <n v="653478"/>
  </r>
  <r>
    <x v="10"/>
    <x v="61"/>
    <x v="1"/>
    <x v="0"/>
    <n v="364066"/>
  </r>
  <r>
    <x v="10"/>
    <x v="61"/>
    <x v="1"/>
    <x v="1"/>
    <n v="1696054"/>
  </r>
  <r>
    <x v="10"/>
    <x v="61"/>
    <x v="1"/>
    <x v="2"/>
    <n v="29600"/>
  </r>
  <r>
    <x v="10"/>
    <x v="61"/>
    <x v="1"/>
    <x v="3"/>
    <n v="-614621"/>
  </r>
  <r>
    <x v="10"/>
    <x v="61"/>
    <x v="1"/>
    <x v="4"/>
    <n v="909660"/>
  </r>
  <r>
    <x v="10"/>
    <x v="61"/>
    <x v="1"/>
    <x v="5"/>
    <n v="2679172"/>
  </r>
  <r>
    <x v="10"/>
    <x v="61"/>
    <x v="1"/>
    <x v="6"/>
    <n v="-24787"/>
  </r>
  <r>
    <x v="10"/>
    <x v="61"/>
    <x v="1"/>
    <x v="7"/>
    <n v="175685"/>
  </r>
  <r>
    <x v="10"/>
    <x v="61"/>
    <x v="1"/>
    <x v="8"/>
    <n v="3123869"/>
  </r>
  <r>
    <x v="10"/>
    <x v="61"/>
    <x v="1"/>
    <x v="9"/>
    <n v="1550456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76158"/>
  </r>
  <r>
    <x v="11"/>
    <x v="59"/>
    <x v="0"/>
    <x v="1"/>
    <n v="625726"/>
  </r>
  <r>
    <x v="11"/>
    <x v="59"/>
    <x v="0"/>
    <x v="2"/>
    <n v="15908"/>
  </r>
  <r>
    <x v="11"/>
    <x v="59"/>
    <x v="0"/>
    <x v="3"/>
    <n v="7618"/>
  </r>
  <r>
    <x v="11"/>
    <x v="59"/>
    <x v="0"/>
    <x v="4"/>
    <n v="515536"/>
  </r>
  <r>
    <x v="11"/>
    <x v="59"/>
    <x v="0"/>
    <x v="5"/>
    <n v="862364"/>
  </r>
  <r>
    <x v="11"/>
    <x v="59"/>
    <x v="0"/>
    <x v="6"/>
    <n v="0"/>
  </r>
  <r>
    <x v="11"/>
    <x v="59"/>
    <x v="0"/>
    <x v="7"/>
    <n v="180021"/>
  </r>
  <r>
    <x v="11"/>
    <x v="59"/>
    <x v="0"/>
    <x v="8"/>
    <n v="1036552"/>
  </r>
  <r>
    <x v="11"/>
    <x v="59"/>
    <x v="0"/>
    <x v="9"/>
    <n v="200471"/>
  </r>
  <r>
    <x v="11"/>
    <x v="59"/>
    <x v="1"/>
    <x v="0"/>
    <n v="119314"/>
  </r>
  <r>
    <x v="11"/>
    <x v="59"/>
    <x v="1"/>
    <x v="1"/>
    <n v="707642"/>
  </r>
  <r>
    <x v="11"/>
    <x v="59"/>
    <x v="1"/>
    <x v="2"/>
    <n v="19118"/>
  </r>
  <r>
    <x v="11"/>
    <x v="59"/>
    <x v="1"/>
    <x v="3"/>
    <n v="-23202"/>
  </r>
  <r>
    <x v="11"/>
    <x v="59"/>
    <x v="1"/>
    <x v="4"/>
    <n v="515536"/>
  </r>
  <r>
    <x v="11"/>
    <x v="59"/>
    <x v="1"/>
    <x v="5"/>
    <n v="931095"/>
  </r>
  <r>
    <x v="11"/>
    <x v="59"/>
    <x v="1"/>
    <x v="6"/>
    <n v="1024"/>
  </r>
  <r>
    <x v="11"/>
    <x v="59"/>
    <x v="1"/>
    <x v="7"/>
    <n v="228758"/>
  </r>
  <r>
    <x v="11"/>
    <x v="59"/>
    <x v="1"/>
    <x v="8"/>
    <n v="1033199"/>
  </r>
  <r>
    <x v="11"/>
    <x v="59"/>
    <x v="1"/>
    <x v="9"/>
    <n v="479370"/>
  </r>
  <r>
    <x v="11"/>
    <x v="60"/>
    <x v="0"/>
    <x v="0"/>
    <n v="106732"/>
  </r>
  <r>
    <x v="11"/>
    <x v="60"/>
    <x v="0"/>
    <x v="1"/>
    <n v="1333364"/>
  </r>
  <r>
    <x v="11"/>
    <x v="60"/>
    <x v="0"/>
    <x v="2"/>
    <n v="-41124"/>
  </r>
  <r>
    <x v="11"/>
    <x v="60"/>
    <x v="0"/>
    <x v="3"/>
    <n v="154835"/>
  </r>
  <r>
    <x v="11"/>
    <x v="60"/>
    <x v="0"/>
    <x v="4"/>
    <n v="339522"/>
  </r>
  <r>
    <x v="11"/>
    <x v="60"/>
    <x v="0"/>
    <x v="5"/>
    <n v="1337938"/>
  </r>
  <r>
    <x v="11"/>
    <x v="60"/>
    <x v="0"/>
    <x v="6"/>
    <n v="0"/>
  </r>
  <r>
    <x v="11"/>
    <x v="60"/>
    <x v="0"/>
    <x v="7"/>
    <n v="591919"/>
  </r>
  <r>
    <x v="11"/>
    <x v="60"/>
    <x v="0"/>
    <x v="8"/>
    <n v="2308479"/>
  </r>
  <r>
    <x v="11"/>
    <x v="60"/>
    <x v="0"/>
    <x v="9"/>
    <n v="525993"/>
  </r>
  <r>
    <x v="11"/>
    <x v="60"/>
    <x v="1"/>
    <x v="0"/>
    <n v="212273"/>
  </r>
  <r>
    <x v="11"/>
    <x v="60"/>
    <x v="1"/>
    <x v="1"/>
    <n v="1677582"/>
  </r>
  <r>
    <x v="11"/>
    <x v="60"/>
    <x v="1"/>
    <x v="2"/>
    <n v="-55132"/>
  </r>
  <r>
    <x v="11"/>
    <x v="60"/>
    <x v="1"/>
    <x v="3"/>
    <n v="76064"/>
  </r>
  <r>
    <x v="11"/>
    <x v="60"/>
    <x v="1"/>
    <x v="4"/>
    <n v="339522"/>
  </r>
  <r>
    <x v="11"/>
    <x v="60"/>
    <x v="1"/>
    <x v="5"/>
    <n v="1738535"/>
  </r>
  <r>
    <x v="11"/>
    <x v="60"/>
    <x v="1"/>
    <x v="6"/>
    <n v="0"/>
  </r>
  <r>
    <x v="11"/>
    <x v="60"/>
    <x v="1"/>
    <x v="7"/>
    <n v="628852"/>
  </r>
  <r>
    <x v="11"/>
    <x v="60"/>
    <x v="1"/>
    <x v="8"/>
    <n v="2308479"/>
  </r>
  <r>
    <x v="11"/>
    <x v="60"/>
    <x v="1"/>
    <x v="9"/>
    <n v="1478045"/>
  </r>
  <r>
    <x v="11"/>
    <x v="61"/>
    <x v="0"/>
    <x v="0"/>
    <n v="236480"/>
  </r>
  <r>
    <x v="11"/>
    <x v="61"/>
    <x v="0"/>
    <x v="1"/>
    <n v="1764155"/>
  </r>
  <r>
    <x v="11"/>
    <x v="61"/>
    <x v="0"/>
    <x v="2"/>
    <n v="20956"/>
  </r>
  <r>
    <x v="11"/>
    <x v="61"/>
    <x v="0"/>
    <x v="3"/>
    <n v="-284936"/>
  </r>
  <r>
    <x v="11"/>
    <x v="61"/>
    <x v="0"/>
    <x v="4"/>
    <n v="1030005"/>
  </r>
  <r>
    <x v="11"/>
    <x v="61"/>
    <x v="0"/>
    <x v="5"/>
    <n v="2785265"/>
  </r>
  <r>
    <x v="11"/>
    <x v="61"/>
    <x v="0"/>
    <x v="6"/>
    <n v="0"/>
  </r>
  <r>
    <x v="11"/>
    <x v="61"/>
    <x v="0"/>
    <x v="7"/>
    <n v="-35574"/>
  </r>
  <r>
    <x v="11"/>
    <x v="61"/>
    <x v="0"/>
    <x v="8"/>
    <n v="3319402"/>
  </r>
  <r>
    <x v="11"/>
    <x v="61"/>
    <x v="0"/>
    <x v="9"/>
    <n v="706811"/>
  </r>
  <r>
    <x v="11"/>
    <x v="61"/>
    <x v="1"/>
    <x v="0"/>
    <n v="361197"/>
  </r>
  <r>
    <x v="11"/>
    <x v="61"/>
    <x v="1"/>
    <x v="1"/>
    <n v="1970812"/>
  </r>
  <r>
    <x v="11"/>
    <x v="61"/>
    <x v="1"/>
    <x v="2"/>
    <n v="22167"/>
  </r>
  <r>
    <x v="11"/>
    <x v="61"/>
    <x v="1"/>
    <x v="3"/>
    <n v="-441635"/>
  </r>
  <r>
    <x v="11"/>
    <x v="61"/>
    <x v="1"/>
    <x v="4"/>
    <n v="1030005"/>
  </r>
  <r>
    <x v="11"/>
    <x v="61"/>
    <x v="1"/>
    <x v="5"/>
    <n v="2892836"/>
  </r>
  <r>
    <x v="11"/>
    <x v="61"/>
    <x v="1"/>
    <x v="6"/>
    <n v="-14814"/>
  </r>
  <r>
    <x v="11"/>
    <x v="61"/>
    <x v="1"/>
    <x v="7"/>
    <n v="404624"/>
  </r>
  <r>
    <x v="11"/>
    <x v="61"/>
    <x v="1"/>
    <x v="8"/>
    <n v="3287057"/>
  </r>
  <r>
    <x v="11"/>
    <x v="61"/>
    <x v="1"/>
    <x v="9"/>
    <n v="1791023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85297"/>
  </r>
  <r>
    <x v="12"/>
    <x v="59"/>
    <x v="0"/>
    <x v="1"/>
    <n v="664650"/>
  </r>
  <r>
    <x v="12"/>
    <x v="59"/>
    <x v="0"/>
    <x v="2"/>
    <n v="21586"/>
  </r>
  <r>
    <x v="12"/>
    <x v="59"/>
    <x v="0"/>
    <x v="3"/>
    <n v="3925"/>
  </r>
  <r>
    <x v="12"/>
    <x v="59"/>
    <x v="0"/>
    <x v="4"/>
    <n v="580321"/>
  </r>
  <r>
    <x v="12"/>
    <x v="59"/>
    <x v="0"/>
    <x v="5"/>
    <n v="928199"/>
  </r>
  <r>
    <x v="12"/>
    <x v="59"/>
    <x v="0"/>
    <x v="6"/>
    <n v="0"/>
  </r>
  <r>
    <x v="12"/>
    <x v="59"/>
    <x v="0"/>
    <x v="7"/>
    <n v="189382"/>
  </r>
  <r>
    <x v="12"/>
    <x v="59"/>
    <x v="0"/>
    <x v="8"/>
    <n v="1072482"/>
  </r>
  <r>
    <x v="12"/>
    <x v="59"/>
    <x v="0"/>
    <x v="9"/>
    <n v="232386"/>
  </r>
  <r>
    <x v="12"/>
    <x v="59"/>
    <x v="1"/>
    <x v="0"/>
    <n v="132137"/>
  </r>
  <r>
    <x v="12"/>
    <x v="59"/>
    <x v="1"/>
    <x v="1"/>
    <n v="747641"/>
  </r>
  <r>
    <x v="12"/>
    <x v="59"/>
    <x v="1"/>
    <x v="2"/>
    <n v="28772"/>
  </r>
  <r>
    <x v="12"/>
    <x v="59"/>
    <x v="1"/>
    <x v="3"/>
    <n v="-14003"/>
  </r>
  <r>
    <x v="12"/>
    <x v="59"/>
    <x v="1"/>
    <x v="4"/>
    <n v="580321"/>
  </r>
  <r>
    <x v="12"/>
    <x v="59"/>
    <x v="1"/>
    <x v="5"/>
    <n v="972986"/>
  </r>
  <r>
    <x v="12"/>
    <x v="59"/>
    <x v="1"/>
    <x v="6"/>
    <n v="-68"/>
  </r>
  <r>
    <x v="12"/>
    <x v="59"/>
    <x v="1"/>
    <x v="7"/>
    <n v="217864"/>
  </r>
  <r>
    <x v="12"/>
    <x v="59"/>
    <x v="1"/>
    <x v="8"/>
    <n v="1068833"/>
  </r>
  <r>
    <x v="12"/>
    <x v="59"/>
    <x v="1"/>
    <x v="9"/>
    <n v="464317"/>
  </r>
  <r>
    <x v="12"/>
    <x v="60"/>
    <x v="0"/>
    <x v="0"/>
    <n v="112044"/>
  </r>
  <r>
    <x v="12"/>
    <x v="60"/>
    <x v="0"/>
    <x v="1"/>
    <n v="1285045"/>
  </r>
  <r>
    <x v="12"/>
    <x v="60"/>
    <x v="0"/>
    <x v="2"/>
    <n v="251254"/>
  </r>
  <r>
    <x v="12"/>
    <x v="60"/>
    <x v="0"/>
    <x v="3"/>
    <n v="78958"/>
  </r>
  <r>
    <x v="12"/>
    <x v="60"/>
    <x v="0"/>
    <x v="4"/>
    <n v="393931"/>
  </r>
  <r>
    <x v="12"/>
    <x v="60"/>
    <x v="0"/>
    <x v="5"/>
    <n v="1470658"/>
  </r>
  <r>
    <x v="12"/>
    <x v="60"/>
    <x v="0"/>
    <x v="6"/>
    <n v="0"/>
  </r>
  <r>
    <x v="12"/>
    <x v="60"/>
    <x v="0"/>
    <x v="7"/>
    <n v="111471"/>
  </r>
  <r>
    <x v="12"/>
    <x v="60"/>
    <x v="0"/>
    <x v="8"/>
    <n v="2230699"/>
  </r>
  <r>
    <x v="12"/>
    <x v="60"/>
    <x v="0"/>
    <x v="9"/>
    <n v="526884"/>
  </r>
  <r>
    <x v="12"/>
    <x v="60"/>
    <x v="1"/>
    <x v="0"/>
    <n v="197515"/>
  </r>
  <r>
    <x v="12"/>
    <x v="60"/>
    <x v="1"/>
    <x v="1"/>
    <n v="1652692"/>
  </r>
  <r>
    <x v="12"/>
    <x v="60"/>
    <x v="1"/>
    <x v="2"/>
    <n v="265535"/>
  </r>
  <r>
    <x v="12"/>
    <x v="60"/>
    <x v="1"/>
    <x v="3"/>
    <n v="8843"/>
  </r>
  <r>
    <x v="12"/>
    <x v="60"/>
    <x v="1"/>
    <x v="4"/>
    <n v="393931"/>
  </r>
  <r>
    <x v="12"/>
    <x v="60"/>
    <x v="1"/>
    <x v="5"/>
    <n v="1884004"/>
  </r>
  <r>
    <x v="12"/>
    <x v="60"/>
    <x v="1"/>
    <x v="6"/>
    <n v="0"/>
  </r>
  <r>
    <x v="12"/>
    <x v="60"/>
    <x v="1"/>
    <x v="7"/>
    <n v="93552"/>
  </r>
  <r>
    <x v="12"/>
    <x v="60"/>
    <x v="1"/>
    <x v="8"/>
    <n v="2230699"/>
  </r>
  <r>
    <x v="12"/>
    <x v="60"/>
    <x v="1"/>
    <x v="9"/>
    <n v="1459825"/>
  </r>
  <r>
    <x v="12"/>
    <x v="61"/>
    <x v="0"/>
    <x v="0"/>
    <n v="230176"/>
  </r>
  <r>
    <x v="12"/>
    <x v="61"/>
    <x v="0"/>
    <x v="1"/>
    <n v="1914284"/>
  </r>
  <r>
    <x v="12"/>
    <x v="61"/>
    <x v="0"/>
    <x v="2"/>
    <n v="58695"/>
  </r>
  <r>
    <x v="12"/>
    <x v="61"/>
    <x v="0"/>
    <x v="3"/>
    <n v="-231369"/>
  </r>
  <r>
    <x v="12"/>
    <x v="61"/>
    <x v="0"/>
    <x v="4"/>
    <n v="982290"/>
  </r>
  <r>
    <x v="12"/>
    <x v="61"/>
    <x v="0"/>
    <x v="5"/>
    <n v="3128455"/>
  </r>
  <r>
    <x v="12"/>
    <x v="61"/>
    <x v="0"/>
    <x v="6"/>
    <n v="0"/>
  </r>
  <r>
    <x v="12"/>
    <x v="61"/>
    <x v="0"/>
    <x v="7"/>
    <n v="-194532"/>
  </r>
  <r>
    <x v="12"/>
    <x v="61"/>
    <x v="0"/>
    <x v="8"/>
    <n v="3566004"/>
  </r>
  <r>
    <x v="12"/>
    <x v="61"/>
    <x v="0"/>
    <x v="9"/>
    <n v="820153"/>
  </r>
  <r>
    <x v="12"/>
    <x v="61"/>
    <x v="1"/>
    <x v="0"/>
    <n v="368414"/>
  </r>
  <r>
    <x v="12"/>
    <x v="61"/>
    <x v="1"/>
    <x v="1"/>
    <n v="2109559"/>
  </r>
  <r>
    <x v="12"/>
    <x v="61"/>
    <x v="1"/>
    <x v="2"/>
    <n v="61413"/>
  </r>
  <r>
    <x v="12"/>
    <x v="61"/>
    <x v="1"/>
    <x v="3"/>
    <n v="-334411"/>
  </r>
  <r>
    <x v="12"/>
    <x v="61"/>
    <x v="1"/>
    <x v="4"/>
    <n v="982290"/>
  </r>
  <r>
    <x v="12"/>
    <x v="61"/>
    <x v="1"/>
    <x v="5"/>
    <n v="3254776"/>
  </r>
  <r>
    <x v="12"/>
    <x v="61"/>
    <x v="1"/>
    <x v="6"/>
    <n v="-20576"/>
  </r>
  <r>
    <x v="12"/>
    <x v="61"/>
    <x v="1"/>
    <x v="7"/>
    <n v="102321"/>
  </r>
  <r>
    <x v="12"/>
    <x v="61"/>
    <x v="1"/>
    <x v="8"/>
    <n v="3533890"/>
  </r>
  <r>
    <x v="12"/>
    <x v="61"/>
    <x v="1"/>
    <x v="9"/>
    <n v="1735290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93014"/>
  </r>
  <r>
    <x v="13"/>
    <x v="59"/>
    <x v="0"/>
    <x v="1"/>
    <n v="681407"/>
  </r>
  <r>
    <x v="13"/>
    <x v="59"/>
    <x v="0"/>
    <x v="2"/>
    <n v="57269"/>
  </r>
  <r>
    <x v="13"/>
    <x v="59"/>
    <x v="0"/>
    <x v="3"/>
    <n v="-5043"/>
  </r>
  <r>
    <x v="13"/>
    <x v="59"/>
    <x v="0"/>
    <x v="4"/>
    <n v="652536"/>
  </r>
  <r>
    <x v="13"/>
    <x v="59"/>
    <x v="0"/>
    <x v="5"/>
    <n v="998896"/>
  </r>
  <r>
    <x v="13"/>
    <x v="59"/>
    <x v="0"/>
    <x v="6"/>
    <n v="0"/>
  </r>
  <r>
    <x v="13"/>
    <x v="59"/>
    <x v="0"/>
    <x v="7"/>
    <n v="226615"/>
  </r>
  <r>
    <x v="13"/>
    <x v="59"/>
    <x v="0"/>
    <x v="8"/>
    <n v="1167991"/>
  </r>
  <r>
    <x v="13"/>
    <x v="59"/>
    <x v="0"/>
    <x v="9"/>
    <n v="241717"/>
  </r>
  <r>
    <x v="13"/>
    <x v="59"/>
    <x v="1"/>
    <x v="0"/>
    <n v="136612"/>
  </r>
  <r>
    <x v="13"/>
    <x v="59"/>
    <x v="1"/>
    <x v="1"/>
    <n v="780413"/>
  </r>
  <r>
    <x v="13"/>
    <x v="59"/>
    <x v="1"/>
    <x v="2"/>
    <n v="59814"/>
  </r>
  <r>
    <x v="13"/>
    <x v="59"/>
    <x v="1"/>
    <x v="3"/>
    <n v="-24688"/>
  </r>
  <r>
    <x v="13"/>
    <x v="59"/>
    <x v="1"/>
    <x v="4"/>
    <n v="652536"/>
  </r>
  <r>
    <x v="13"/>
    <x v="59"/>
    <x v="1"/>
    <x v="5"/>
    <n v="1047490"/>
  </r>
  <r>
    <x v="13"/>
    <x v="59"/>
    <x v="1"/>
    <x v="6"/>
    <n v="1066"/>
  </r>
  <r>
    <x v="13"/>
    <x v="59"/>
    <x v="1"/>
    <x v="7"/>
    <n v="246874"/>
  </r>
  <r>
    <x v="13"/>
    <x v="59"/>
    <x v="1"/>
    <x v="8"/>
    <n v="1164158"/>
  </r>
  <r>
    <x v="13"/>
    <x v="59"/>
    <x v="1"/>
    <x v="9"/>
    <n v="478131"/>
  </r>
  <r>
    <x v="13"/>
    <x v="60"/>
    <x v="0"/>
    <x v="0"/>
    <n v="123122"/>
  </r>
  <r>
    <x v="13"/>
    <x v="60"/>
    <x v="0"/>
    <x v="1"/>
    <n v="1209500"/>
  </r>
  <r>
    <x v="13"/>
    <x v="60"/>
    <x v="0"/>
    <x v="2"/>
    <n v="372628"/>
  </r>
  <r>
    <x v="13"/>
    <x v="60"/>
    <x v="0"/>
    <x v="3"/>
    <n v="179122"/>
  </r>
  <r>
    <x v="13"/>
    <x v="60"/>
    <x v="0"/>
    <x v="4"/>
    <n v="499805"/>
  </r>
  <r>
    <x v="13"/>
    <x v="60"/>
    <x v="0"/>
    <x v="5"/>
    <n v="1572390"/>
  </r>
  <r>
    <x v="13"/>
    <x v="60"/>
    <x v="0"/>
    <x v="6"/>
    <n v="0"/>
  </r>
  <r>
    <x v="13"/>
    <x v="60"/>
    <x v="0"/>
    <x v="7"/>
    <n v="197639"/>
  </r>
  <r>
    <x v="13"/>
    <x v="60"/>
    <x v="0"/>
    <x v="8"/>
    <n v="2349665"/>
  </r>
  <r>
    <x v="13"/>
    <x v="60"/>
    <x v="0"/>
    <x v="9"/>
    <n v="446687"/>
  </r>
  <r>
    <x v="13"/>
    <x v="60"/>
    <x v="1"/>
    <x v="0"/>
    <n v="205675"/>
  </r>
  <r>
    <x v="13"/>
    <x v="60"/>
    <x v="1"/>
    <x v="1"/>
    <n v="1439120"/>
  </r>
  <r>
    <x v="13"/>
    <x v="60"/>
    <x v="1"/>
    <x v="2"/>
    <n v="399712"/>
  </r>
  <r>
    <x v="13"/>
    <x v="60"/>
    <x v="1"/>
    <x v="3"/>
    <n v="152785"/>
  </r>
  <r>
    <x v="13"/>
    <x v="60"/>
    <x v="1"/>
    <x v="4"/>
    <n v="499805"/>
  </r>
  <r>
    <x v="13"/>
    <x v="60"/>
    <x v="1"/>
    <x v="5"/>
    <n v="2053167"/>
  </r>
  <r>
    <x v="13"/>
    <x v="60"/>
    <x v="1"/>
    <x v="6"/>
    <n v="0"/>
  </r>
  <r>
    <x v="13"/>
    <x v="60"/>
    <x v="1"/>
    <x v="7"/>
    <n v="389003"/>
  </r>
  <r>
    <x v="13"/>
    <x v="60"/>
    <x v="1"/>
    <x v="8"/>
    <n v="2337670"/>
  </r>
  <r>
    <x v="13"/>
    <x v="60"/>
    <x v="1"/>
    <x v="9"/>
    <n v="1496417"/>
  </r>
  <r>
    <x v="13"/>
    <x v="61"/>
    <x v="0"/>
    <x v="0"/>
    <n v="268387"/>
  </r>
  <r>
    <x v="13"/>
    <x v="61"/>
    <x v="0"/>
    <x v="1"/>
    <n v="1986432"/>
  </r>
  <r>
    <x v="13"/>
    <x v="61"/>
    <x v="0"/>
    <x v="2"/>
    <n v="23227"/>
  </r>
  <r>
    <x v="13"/>
    <x v="61"/>
    <x v="0"/>
    <x v="3"/>
    <n v="-391095"/>
  </r>
  <r>
    <x v="13"/>
    <x v="61"/>
    <x v="0"/>
    <x v="4"/>
    <n v="1060484"/>
  </r>
  <r>
    <x v="13"/>
    <x v="61"/>
    <x v="0"/>
    <x v="5"/>
    <n v="3640176"/>
  </r>
  <r>
    <x v="13"/>
    <x v="61"/>
    <x v="0"/>
    <x v="6"/>
    <n v="-283"/>
  </r>
  <r>
    <x v="13"/>
    <x v="61"/>
    <x v="0"/>
    <x v="7"/>
    <n v="-357276"/>
  </r>
  <r>
    <x v="13"/>
    <x v="61"/>
    <x v="0"/>
    <x v="8"/>
    <n v="3900864"/>
  </r>
  <r>
    <x v="13"/>
    <x v="61"/>
    <x v="0"/>
    <x v="9"/>
    <n v="990976"/>
  </r>
  <r>
    <x v="13"/>
    <x v="61"/>
    <x v="1"/>
    <x v="0"/>
    <n v="419334"/>
  </r>
  <r>
    <x v="13"/>
    <x v="61"/>
    <x v="1"/>
    <x v="1"/>
    <n v="2177432"/>
  </r>
  <r>
    <x v="13"/>
    <x v="61"/>
    <x v="1"/>
    <x v="2"/>
    <n v="25302"/>
  </r>
  <r>
    <x v="13"/>
    <x v="61"/>
    <x v="1"/>
    <x v="3"/>
    <n v="-515618"/>
  </r>
  <r>
    <x v="13"/>
    <x v="61"/>
    <x v="1"/>
    <x v="4"/>
    <n v="1060484"/>
  </r>
  <r>
    <x v="13"/>
    <x v="61"/>
    <x v="1"/>
    <x v="5"/>
    <n v="3771751"/>
  </r>
  <r>
    <x v="13"/>
    <x v="61"/>
    <x v="1"/>
    <x v="6"/>
    <n v="-21236"/>
  </r>
  <r>
    <x v="13"/>
    <x v="61"/>
    <x v="1"/>
    <x v="7"/>
    <n v="-21115"/>
  </r>
  <r>
    <x v="13"/>
    <x v="61"/>
    <x v="1"/>
    <x v="8"/>
    <n v="3870170"/>
  </r>
  <r>
    <x v="13"/>
    <x v="61"/>
    <x v="1"/>
    <x v="9"/>
    <n v="1978904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95146"/>
  </r>
  <r>
    <x v="14"/>
    <x v="59"/>
    <x v="0"/>
    <x v="1"/>
    <n v="684369"/>
  </r>
  <r>
    <x v="14"/>
    <x v="59"/>
    <x v="0"/>
    <x v="2"/>
    <n v="26295"/>
  </r>
  <r>
    <x v="14"/>
    <x v="59"/>
    <x v="0"/>
    <x v="3"/>
    <n v="4697"/>
  </r>
  <r>
    <x v="14"/>
    <x v="59"/>
    <x v="0"/>
    <x v="4"/>
    <n v="663092"/>
  </r>
  <r>
    <x v="14"/>
    <x v="59"/>
    <x v="0"/>
    <x v="5"/>
    <n v="1067231"/>
  </r>
  <r>
    <x v="14"/>
    <x v="59"/>
    <x v="0"/>
    <x v="6"/>
    <n v="0"/>
  </r>
  <r>
    <x v="14"/>
    <x v="59"/>
    <x v="0"/>
    <x v="7"/>
    <n v="336887"/>
  </r>
  <r>
    <x v="14"/>
    <x v="59"/>
    <x v="0"/>
    <x v="8"/>
    <n v="1300075"/>
  </r>
  <r>
    <x v="14"/>
    <x v="59"/>
    <x v="0"/>
    <x v="9"/>
    <n v="242064"/>
  </r>
  <r>
    <x v="14"/>
    <x v="59"/>
    <x v="1"/>
    <x v="0"/>
    <n v="144920"/>
  </r>
  <r>
    <x v="14"/>
    <x v="59"/>
    <x v="1"/>
    <x v="1"/>
    <n v="746162"/>
  </r>
  <r>
    <x v="14"/>
    <x v="59"/>
    <x v="1"/>
    <x v="2"/>
    <n v="41600"/>
  </r>
  <r>
    <x v="14"/>
    <x v="59"/>
    <x v="1"/>
    <x v="3"/>
    <n v="-12809"/>
  </r>
  <r>
    <x v="14"/>
    <x v="59"/>
    <x v="1"/>
    <x v="4"/>
    <n v="663092"/>
  </r>
  <r>
    <x v="14"/>
    <x v="59"/>
    <x v="1"/>
    <x v="5"/>
    <n v="1103626"/>
  </r>
  <r>
    <x v="14"/>
    <x v="59"/>
    <x v="1"/>
    <x v="6"/>
    <n v="1179"/>
  </r>
  <r>
    <x v="14"/>
    <x v="59"/>
    <x v="1"/>
    <x v="7"/>
    <n v="380114"/>
  </r>
  <r>
    <x v="14"/>
    <x v="59"/>
    <x v="1"/>
    <x v="8"/>
    <n v="1295994"/>
  </r>
  <r>
    <x v="14"/>
    <x v="59"/>
    <x v="1"/>
    <x v="9"/>
    <n v="468966"/>
  </r>
  <r>
    <x v="14"/>
    <x v="60"/>
    <x v="0"/>
    <x v="0"/>
    <n v="122012"/>
  </r>
  <r>
    <x v="14"/>
    <x v="60"/>
    <x v="0"/>
    <x v="1"/>
    <n v="1295384"/>
  </r>
  <r>
    <x v="14"/>
    <x v="60"/>
    <x v="0"/>
    <x v="2"/>
    <n v="437507"/>
  </r>
  <r>
    <x v="14"/>
    <x v="60"/>
    <x v="0"/>
    <x v="3"/>
    <n v="199425"/>
  </r>
  <r>
    <x v="14"/>
    <x v="60"/>
    <x v="0"/>
    <x v="4"/>
    <n v="532844"/>
  </r>
  <r>
    <x v="14"/>
    <x v="60"/>
    <x v="0"/>
    <x v="5"/>
    <n v="1642420"/>
  </r>
  <r>
    <x v="14"/>
    <x v="60"/>
    <x v="0"/>
    <x v="6"/>
    <n v="0"/>
  </r>
  <r>
    <x v="14"/>
    <x v="60"/>
    <x v="0"/>
    <x v="7"/>
    <n v="294565"/>
  </r>
  <r>
    <x v="14"/>
    <x v="60"/>
    <x v="0"/>
    <x v="8"/>
    <n v="2519476"/>
  </r>
  <r>
    <x v="14"/>
    <x v="60"/>
    <x v="0"/>
    <x v="9"/>
    <n v="540143"/>
  </r>
  <r>
    <x v="14"/>
    <x v="60"/>
    <x v="1"/>
    <x v="0"/>
    <n v="205138"/>
  </r>
  <r>
    <x v="14"/>
    <x v="60"/>
    <x v="1"/>
    <x v="1"/>
    <n v="1584987"/>
  </r>
  <r>
    <x v="14"/>
    <x v="60"/>
    <x v="1"/>
    <x v="2"/>
    <n v="472806"/>
  </r>
  <r>
    <x v="14"/>
    <x v="60"/>
    <x v="1"/>
    <x v="3"/>
    <n v="179173"/>
  </r>
  <r>
    <x v="14"/>
    <x v="60"/>
    <x v="1"/>
    <x v="4"/>
    <n v="532844"/>
  </r>
  <r>
    <x v="14"/>
    <x v="60"/>
    <x v="1"/>
    <x v="5"/>
    <n v="2160358"/>
  </r>
  <r>
    <x v="14"/>
    <x v="60"/>
    <x v="1"/>
    <x v="6"/>
    <n v="0"/>
  </r>
  <r>
    <x v="14"/>
    <x v="60"/>
    <x v="1"/>
    <x v="7"/>
    <n v="416864"/>
  </r>
  <r>
    <x v="14"/>
    <x v="60"/>
    <x v="1"/>
    <x v="8"/>
    <n v="2507486"/>
  </r>
  <r>
    <x v="14"/>
    <x v="60"/>
    <x v="1"/>
    <x v="9"/>
    <n v="1620650"/>
  </r>
  <r>
    <x v="14"/>
    <x v="61"/>
    <x v="0"/>
    <x v="0"/>
    <n v="286968"/>
  </r>
  <r>
    <x v="14"/>
    <x v="61"/>
    <x v="0"/>
    <x v="1"/>
    <n v="2114336"/>
  </r>
  <r>
    <x v="14"/>
    <x v="61"/>
    <x v="0"/>
    <x v="2"/>
    <n v="144181"/>
  </r>
  <r>
    <x v="14"/>
    <x v="61"/>
    <x v="0"/>
    <x v="3"/>
    <n v="-366292"/>
  </r>
  <r>
    <x v="14"/>
    <x v="61"/>
    <x v="0"/>
    <x v="4"/>
    <n v="1176822"/>
  </r>
  <r>
    <x v="14"/>
    <x v="61"/>
    <x v="0"/>
    <x v="5"/>
    <n v="3938628"/>
  </r>
  <r>
    <x v="14"/>
    <x v="61"/>
    <x v="0"/>
    <x v="6"/>
    <n v="-60"/>
  </r>
  <r>
    <x v="14"/>
    <x v="61"/>
    <x v="0"/>
    <x v="7"/>
    <n v="-218493"/>
  </r>
  <r>
    <x v="14"/>
    <x v="61"/>
    <x v="0"/>
    <x v="8"/>
    <n v="4371802"/>
  </r>
  <r>
    <x v="14"/>
    <x v="61"/>
    <x v="0"/>
    <x v="9"/>
    <n v="1083348"/>
  </r>
  <r>
    <x v="14"/>
    <x v="61"/>
    <x v="1"/>
    <x v="0"/>
    <n v="439135"/>
  </r>
  <r>
    <x v="14"/>
    <x v="61"/>
    <x v="1"/>
    <x v="1"/>
    <n v="2369660"/>
  </r>
  <r>
    <x v="14"/>
    <x v="61"/>
    <x v="1"/>
    <x v="2"/>
    <n v="151768"/>
  </r>
  <r>
    <x v="14"/>
    <x v="61"/>
    <x v="1"/>
    <x v="3"/>
    <n v="-445286"/>
  </r>
  <r>
    <x v="14"/>
    <x v="61"/>
    <x v="1"/>
    <x v="4"/>
    <n v="1176822"/>
  </r>
  <r>
    <x v="14"/>
    <x v="61"/>
    <x v="1"/>
    <x v="5"/>
    <n v="4097549"/>
  </r>
  <r>
    <x v="14"/>
    <x v="61"/>
    <x v="1"/>
    <x v="6"/>
    <n v="-15766"/>
  </r>
  <r>
    <x v="14"/>
    <x v="61"/>
    <x v="1"/>
    <x v="7"/>
    <n v="107813"/>
  </r>
  <r>
    <x v="14"/>
    <x v="61"/>
    <x v="1"/>
    <x v="8"/>
    <n v="4338647"/>
  </r>
  <r>
    <x v="14"/>
    <x v="61"/>
    <x v="1"/>
    <x v="9"/>
    <n v="2111508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06703"/>
  </r>
  <r>
    <x v="15"/>
    <x v="59"/>
    <x v="0"/>
    <x v="1"/>
    <n v="647294"/>
  </r>
  <r>
    <x v="15"/>
    <x v="59"/>
    <x v="0"/>
    <x v="2"/>
    <n v="25981"/>
  </r>
  <r>
    <x v="15"/>
    <x v="59"/>
    <x v="0"/>
    <x v="3"/>
    <n v="6880"/>
  </r>
  <r>
    <x v="15"/>
    <x v="59"/>
    <x v="0"/>
    <x v="4"/>
    <n v="662693"/>
  </r>
  <r>
    <x v="15"/>
    <x v="59"/>
    <x v="0"/>
    <x v="5"/>
    <n v="1133905"/>
  </r>
  <r>
    <x v="15"/>
    <x v="59"/>
    <x v="0"/>
    <x v="6"/>
    <n v="0"/>
  </r>
  <r>
    <x v="15"/>
    <x v="59"/>
    <x v="0"/>
    <x v="7"/>
    <n v="425457"/>
  </r>
  <r>
    <x v="15"/>
    <x v="59"/>
    <x v="0"/>
    <x v="8"/>
    <n v="1428846"/>
  </r>
  <r>
    <x v="15"/>
    <x v="59"/>
    <x v="0"/>
    <x v="9"/>
    <n v="240921"/>
  </r>
  <r>
    <x v="15"/>
    <x v="59"/>
    <x v="1"/>
    <x v="0"/>
    <n v="160305"/>
  </r>
  <r>
    <x v="15"/>
    <x v="59"/>
    <x v="1"/>
    <x v="1"/>
    <n v="732413"/>
  </r>
  <r>
    <x v="15"/>
    <x v="59"/>
    <x v="1"/>
    <x v="2"/>
    <n v="28980"/>
  </r>
  <r>
    <x v="15"/>
    <x v="59"/>
    <x v="1"/>
    <x v="3"/>
    <n v="-6823"/>
  </r>
  <r>
    <x v="15"/>
    <x v="59"/>
    <x v="1"/>
    <x v="4"/>
    <n v="662693"/>
  </r>
  <r>
    <x v="15"/>
    <x v="59"/>
    <x v="1"/>
    <x v="5"/>
    <n v="1173574"/>
  </r>
  <r>
    <x v="15"/>
    <x v="59"/>
    <x v="1"/>
    <x v="6"/>
    <n v="656"/>
  </r>
  <r>
    <x v="15"/>
    <x v="59"/>
    <x v="1"/>
    <x v="7"/>
    <n v="493751"/>
  </r>
  <r>
    <x v="15"/>
    <x v="59"/>
    <x v="1"/>
    <x v="8"/>
    <n v="1423845"/>
  </r>
  <r>
    <x v="15"/>
    <x v="59"/>
    <x v="1"/>
    <x v="9"/>
    <n v="508652"/>
  </r>
  <r>
    <x v="15"/>
    <x v="60"/>
    <x v="0"/>
    <x v="0"/>
    <n v="123020"/>
  </r>
  <r>
    <x v="15"/>
    <x v="60"/>
    <x v="0"/>
    <x v="1"/>
    <n v="1300478"/>
  </r>
  <r>
    <x v="15"/>
    <x v="60"/>
    <x v="0"/>
    <x v="2"/>
    <n v="330875"/>
  </r>
  <r>
    <x v="15"/>
    <x v="60"/>
    <x v="0"/>
    <x v="3"/>
    <n v="287379"/>
  </r>
  <r>
    <x v="15"/>
    <x v="60"/>
    <x v="0"/>
    <x v="4"/>
    <n v="581012"/>
  </r>
  <r>
    <x v="15"/>
    <x v="60"/>
    <x v="0"/>
    <x v="5"/>
    <n v="1955831"/>
  </r>
  <r>
    <x v="15"/>
    <x v="60"/>
    <x v="0"/>
    <x v="6"/>
    <n v="0"/>
  </r>
  <r>
    <x v="15"/>
    <x v="60"/>
    <x v="0"/>
    <x v="7"/>
    <n v="265466"/>
  </r>
  <r>
    <x v="15"/>
    <x v="60"/>
    <x v="0"/>
    <x v="8"/>
    <n v="2624051"/>
  </r>
  <r>
    <x v="15"/>
    <x v="60"/>
    <x v="0"/>
    <x v="9"/>
    <n v="483228"/>
  </r>
  <r>
    <x v="15"/>
    <x v="60"/>
    <x v="1"/>
    <x v="0"/>
    <n v="208425"/>
  </r>
  <r>
    <x v="15"/>
    <x v="60"/>
    <x v="1"/>
    <x v="1"/>
    <n v="1592115"/>
  </r>
  <r>
    <x v="15"/>
    <x v="60"/>
    <x v="1"/>
    <x v="2"/>
    <n v="355825"/>
  </r>
  <r>
    <x v="15"/>
    <x v="60"/>
    <x v="1"/>
    <x v="3"/>
    <n v="270989"/>
  </r>
  <r>
    <x v="15"/>
    <x v="60"/>
    <x v="1"/>
    <x v="4"/>
    <n v="581012"/>
  </r>
  <r>
    <x v="15"/>
    <x v="60"/>
    <x v="1"/>
    <x v="5"/>
    <n v="2450319"/>
  </r>
  <r>
    <x v="15"/>
    <x v="60"/>
    <x v="1"/>
    <x v="6"/>
    <n v="0"/>
  </r>
  <r>
    <x v="15"/>
    <x v="60"/>
    <x v="1"/>
    <x v="7"/>
    <n v="384793"/>
  </r>
  <r>
    <x v="15"/>
    <x v="60"/>
    <x v="1"/>
    <x v="8"/>
    <n v="2611139"/>
  </r>
  <r>
    <x v="15"/>
    <x v="60"/>
    <x v="1"/>
    <x v="9"/>
    <n v="1528337"/>
  </r>
  <r>
    <x v="15"/>
    <x v="61"/>
    <x v="0"/>
    <x v="0"/>
    <n v="292217"/>
  </r>
  <r>
    <x v="15"/>
    <x v="61"/>
    <x v="0"/>
    <x v="1"/>
    <n v="2381871"/>
  </r>
  <r>
    <x v="15"/>
    <x v="61"/>
    <x v="0"/>
    <x v="2"/>
    <n v="-7324"/>
  </r>
  <r>
    <x v="15"/>
    <x v="61"/>
    <x v="0"/>
    <x v="3"/>
    <n v="-290471"/>
  </r>
  <r>
    <x v="15"/>
    <x v="61"/>
    <x v="0"/>
    <x v="4"/>
    <n v="1278593"/>
  </r>
  <r>
    <x v="15"/>
    <x v="61"/>
    <x v="0"/>
    <x v="5"/>
    <n v="4373240"/>
  </r>
  <r>
    <x v="15"/>
    <x v="61"/>
    <x v="0"/>
    <x v="6"/>
    <n v="-379"/>
  </r>
  <r>
    <x v="15"/>
    <x v="61"/>
    <x v="0"/>
    <x v="7"/>
    <n v="15970"/>
  </r>
  <r>
    <x v="15"/>
    <x v="61"/>
    <x v="0"/>
    <x v="8"/>
    <n v="4970612"/>
  </r>
  <r>
    <x v="15"/>
    <x v="61"/>
    <x v="0"/>
    <x v="9"/>
    <n v="1097619"/>
  </r>
  <r>
    <x v="15"/>
    <x v="61"/>
    <x v="1"/>
    <x v="0"/>
    <n v="433868"/>
  </r>
  <r>
    <x v="15"/>
    <x v="61"/>
    <x v="1"/>
    <x v="1"/>
    <n v="2639094"/>
  </r>
  <r>
    <x v="15"/>
    <x v="61"/>
    <x v="1"/>
    <x v="2"/>
    <n v="-2086"/>
  </r>
  <r>
    <x v="15"/>
    <x v="61"/>
    <x v="1"/>
    <x v="3"/>
    <n v="-359304"/>
  </r>
  <r>
    <x v="15"/>
    <x v="61"/>
    <x v="1"/>
    <x v="4"/>
    <n v="1278593"/>
  </r>
  <r>
    <x v="15"/>
    <x v="61"/>
    <x v="1"/>
    <x v="5"/>
    <n v="4538904"/>
  </r>
  <r>
    <x v="15"/>
    <x v="61"/>
    <x v="1"/>
    <x v="6"/>
    <n v="-43102"/>
  </r>
  <r>
    <x v="15"/>
    <x v="61"/>
    <x v="1"/>
    <x v="7"/>
    <n v="450874"/>
  </r>
  <r>
    <x v="15"/>
    <x v="61"/>
    <x v="1"/>
    <x v="8"/>
    <n v="4936559"/>
  </r>
  <r>
    <x v="15"/>
    <x v="61"/>
    <x v="1"/>
    <x v="9"/>
    <n v="2247908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16721"/>
  </r>
  <r>
    <x v="16"/>
    <x v="59"/>
    <x v="0"/>
    <x v="1"/>
    <n v="746604"/>
  </r>
  <r>
    <x v="16"/>
    <x v="59"/>
    <x v="0"/>
    <x v="2"/>
    <n v="34252"/>
  </r>
  <r>
    <x v="16"/>
    <x v="59"/>
    <x v="0"/>
    <x v="3"/>
    <n v="-7548"/>
  </r>
  <r>
    <x v="16"/>
    <x v="59"/>
    <x v="0"/>
    <x v="4"/>
    <n v="740726"/>
  </r>
  <r>
    <x v="16"/>
    <x v="59"/>
    <x v="0"/>
    <x v="5"/>
    <n v="1187190"/>
  </r>
  <r>
    <x v="16"/>
    <x v="59"/>
    <x v="0"/>
    <x v="6"/>
    <n v="0"/>
  </r>
  <r>
    <x v="16"/>
    <x v="59"/>
    <x v="0"/>
    <x v="7"/>
    <n v="487349"/>
  </r>
  <r>
    <x v="16"/>
    <x v="59"/>
    <x v="0"/>
    <x v="8"/>
    <n v="1559269"/>
  </r>
  <r>
    <x v="16"/>
    <x v="59"/>
    <x v="0"/>
    <x v="9"/>
    <n v="279669"/>
  </r>
  <r>
    <x v="16"/>
    <x v="59"/>
    <x v="1"/>
    <x v="0"/>
    <n v="175005"/>
  </r>
  <r>
    <x v="16"/>
    <x v="59"/>
    <x v="1"/>
    <x v="1"/>
    <n v="818676"/>
  </r>
  <r>
    <x v="16"/>
    <x v="59"/>
    <x v="1"/>
    <x v="2"/>
    <n v="35964"/>
  </r>
  <r>
    <x v="16"/>
    <x v="59"/>
    <x v="1"/>
    <x v="3"/>
    <n v="-28554"/>
  </r>
  <r>
    <x v="16"/>
    <x v="59"/>
    <x v="1"/>
    <x v="4"/>
    <n v="740726"/>
  </r>
  <r>
    <x v="16"/>
    <x v="59"/>
    <x v="1"/>
    <x v="5"/>
    <n v="1235128"/>
  </r>
  <r>
    <x v="16"/>
    <x v="59"/>
    <x v="1"/>
    <x v="6"/>
    <n v="0"/>
  </r>
  <r>
    <x v="16"/>
    <x v="59"/>
    <x v="1"/>
    <x v="7"/>
    <n v="541499"/>
  </r>
  <r>
    <x v="16"/>
    <x v="59"/>
    <x v="1"/>
    <x v="8"/>
    <n v="1553489"/>
  </r>
  <r>
    <x v="16"/>
    <x v="59"/>
    <x v="1"/>
    <x v="9"/>
    <n v="540611"/>
  </r>
  <r>
    <x v="16"/>
    <x v="60"/>
    <x v="0"/>
    <x v="0"/>
    <n v="133870"/>
  </r>
  <r>
    <x v="16"/>
    <x v="60"/>
    <x v="0"/>
    <x v="1"/>
    <n v="1384639.4"/>
  </r>
  <r>
    <x v="16"/>
    <x v="60"/>
    <x v="0"/>
    <x v="2"/>
    <n v="357026.2"/>
  </r>
  <r>
    <x v="16"/>
    <x v="60"/>
    <x v="0"/>
    <x v="3"/>
    <n v="168217"/>
  </r>
  <r>
    <x v="16"/>
    <x v="60"/>
    <x v="0"/>
    <x v="4"/>
    <n v="659665.19999999995"/>
  </r>
  <r>
    <x v="16"/>
    <x v="60"/>
    <x v="0"/>
    <x v="5"/>
    <n v="1911205.4"/>
  </r>
  <r>
    <x v="16"/>
    <x v="60"/>
    <x v="0"/>
    <x v="6"/>
    <n v="0"/>
  </r>
  <r>
    <x v="16"/>
    <x v="60"/>
    <x v="0"/>
    <x v="7"/>
    <n v="341273.99999999953"/>
  </r>
  <r>
    <x v="16"/>
    <x v="60"/>
    <x v="0"/>
    <x v="8"/>
    <n v="2778988.4"/>
  </r>
  <r>
    <x v="16"/>
    <x v="60"/>
    <x v="0"/>
    <x v="9"/>
    <n v="521144.4"/>
  </r>
  <r>
    <x v="16"/>
    <x v="60"/>
    <x v="1"/>
    <x v="0"/>
    <n v="228221"/>
  </r>
  <r>
    <x v="16"/>
    <x v="60"/>
    <x v="1"/>
    <x v="1"/>
    <n v="1659049.4"/>
  </r>
  <r>
    <x v="16"/>
    <x v="60"/>
    <x v="1"/>
    <x v="2"/>
    <n v="331521.2"/>
  </r>
  <r>
    <x v="16"/>
    <x v="60"/>
    <x v="1"/>
    <x v="3"/>
    <n v="157306"/>
  </r>
  <r>
    <x v="16"/>
    <x v="60"/>
    <x v="1"/>
    <x v="4"/>
    <n v="659665.19999999995"/>
  </r>
  <r>
    <x v="16"/>
    <x v="60"/>
    <x v="1"/>
    <x v="5"/>
    <n v="2457345.4"/>
  </r>
  <r>
    <x v="16"/>
    <x v="60"/>
    <x v="1"/>
    <x v="6"/>
    <n v="0"/>
  </r>
  <r>
    <x v="16"/>
    <x v="60"/>
    <x v="1"/>
    <x v="7"/>
    <n v="497907"/>
  </r>
  <r>
    <x v="16"/>
    <x v="60"/>
    <x v="1"/>
    <x v="8"/>
    <n v="2766586.4"/>
  </r>
  <r>
    <x v="16"/>
    <x v="60"/>
    <x v="1"/>
    <x v="9"/>
    <n v="1590486.4"/>
  </r>
  <r>
    <x v="16"/>
    <x v="61"/>
    <x v="0"/>
    <x v="0"/>
    <n v="312574"/>
  </r>
  <r>
    <x v="16"/>
    <x v="61"/>
    <x v="0"/>
    <x v="1"/>
    <n v="2660269"/>
  </r>
  <r>
    <x v="16"/>
    <x v="61"/>
    <x v="0"/>
    <x v="2"/>
    <n v="24378"/>
  </r>
  <r>
    <x v="16"/>
    <x v="61"/>
    <x v="0"/>
    <x v="3"/>
    <n v="-396323"/>
  </r>
  <r>
    <x v="16"/>
    <x v="61"/>
    <x v="0"/>
    <x v="4"/>
    <n v="1389054"/>
  </r>
  <r>
    <x v="16"/>
    <x v="61"/>
    <x v="0"/>
    <x v="5"/>
    <n v="4656572"/>
  </r>
  <r>
    <x v="16"/>
    <x v="61"/>
    <x v="0"/>
    <x v="6"/>
    <n v="0"/>
  </r>
  <r>
    <x v="16"/>
    <x v="61"/>
    <x v="0"/>
    <x v="7"/>
    <n v="-49951"/>
  </r>
  <r>
    <x v="16"/>
    <x v="61"/>
    <x v="0"/>
    <x v="8"/>
    <n v="5528999"/>
  </r>
  <r>
    <x v="16"/>
    <x v="61"/>
    <x v="0"/>
    <x v="9"/>
    <n v="1082112"/>
  </r>
  <r>
    <x v="16"/>
    <x v="61"/>
    <x v="1"/>
    <x v="0"/>
    <n v="462777"/>
  </r>
  <r>
    <x v="16"/>
    <x v="61"/>
    <x v="1"/>
    <x v="1"/>
    <n v="2932306"/>
  </r>
  <r>
    <x v="16"/>
    <x v="61"/>
    <x v="1"/>
    <x v="2"/>
    <n v="25503"/>
  </r>
  <r>
    <x v="16"/>
    <x v="61"/>
    <x v="1"/>
    <x v="3"/>
    <n v="-669360"/>
  </r>
  <r>
    <x v="16"/>
    <x v="61"/>
    <x v="1"/>
    <x v="4"/>
    <n v="1389054"/>
  </r>
  <r>
    <x v="16"/>
    <x v="61"/>
    <x v="1"/>
    <x v="5"/>
    <n v="4840302"/>
  </r>
  <r>
    <x v="16"/>
    <x v="61"/>
    <x v="1"/>
    <x v="6"/>
    <n v="-26683"/>
  </r>
  <r>
    <x v="16"/>
    <x v="61"/>
    <x v="1"/>
    <x v="7"/>
    <n v="194756"/>
  </r>
  <r>
    <x v="16"/>
    <x v="61"/>
    <x v="1"/>
    <x v="8"/>
    <n v="5491469"/>
  </r>
  <r>
    <x v="16"/>
    <x v="61"/>
    <x v="1"/>
    <x v="9"/>
    <n v="2271164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29585"/>
  </r>
  <r>
    <x v="17"/>
    <x v="59"/>
    <x v="0"/>
    <x v="1"/>
    <n v="812384"/>
  </r>
  <r>
    <x v="17"/>
    <x v="59"/>
    <x v="0"/>
    <x v="2"/>
    <n v="34149"/>
  </r>
  <r>
    <x v="17"/>
    <x v="59"/>
    <x v="0"/>
    <x v="3"/>
    <n v="-6452"/>
  </r>
  <r>
    <x v="17"/>
    <x v="59"/>
    <x v="0"/>
    <x v="4"/>
    <n v="736315"/>
  </r>
  <r>
    <x v="17"/>
    <x v="59"/>
    <x v="0"/>
    <x v="5"/>
    <n v="1267334"/>
  </r>
  <r>
    <x v="17"/>
    <x v="59"/>
    <x v="0"/>
    <x v="6"/>
    <n v="0"/>
  </r>
  <r>
    <x v="17"/>
    <x v="59"/>
    <x v="0"/>
    <x v="7"/>
    <n v="407609"/>
  </r>
  <r>
    <x v="17"/>
    <x v="59"/>
    <x v="0"/>
    <x v="8"/>
    <n v="1645931"/>
  </r>
  <r>
    <x v="17"/>
    <x v="59"/>
    <x v="0"/>
    <x v="9"/>
    <n v="275267"/>
  </r>
  <r>
    <x v="17"/>
    <x v="59"/>
    <x v="1"/>
    <x v="0"/>
    <n v="203913"/>
  </r>
  <r>
    <x v="17"/>
    <x v="59"/>
    <x v="1"/>
    <x v="1"/>
    <n v="865188"/>
  </r>
  <r>
    <x v="17"/>
    <x v="59"/>
    <x v="1"/>
    <x v="2"/>
    <n v="37313"/>
  </r>
  <r>
    <x v="17"/>
    <x v="59"/>
    <x v="1"/>
    <x v="3"/>
    <n v="-28387"/>
  </r>
  <r>
    <x v="17"/>
    <x v="59"/>
    <x v="1"/>
    <x v="4"/>
    <n v="736315"/>
  </r>
  <r>
    <x v="17"/>
    <x v="59"/>
    <x v="1"/>
    <x v="5"/>
    <n v="1313826"/>
  </r>
  <r>
    <x v="17"/>
    <x v="59"/>
    <x v="1"/>
    <x v="6"/>
    <n v="0"/>
  </r>
  <r>
    <x v="17"/>
    <x v="59"/>
    <x v="1"/>
    <x v="7"/>
    <n v="468048"/>
  </r>
  <r>
    <x v="17"/>
    <x v="59"/>
    <x v="1"/>
    <x v="8"/>
    <n v="1639551"/>
  </r>
  <r>
    <x v="17"/>
    <x v="59"/>
    <x v="1"/>
    <x v="9"/>
    <n v="540809"/>
  </r>
  <r>
    <x v="17"/>
    <x v="60"/>
    <x v="0"/>
    <x v="0"/>
    <n v="143854"/>
  </r>
  <r>
    <x v="17"/>
    <x v="60"/>
    <x v="0"/>
    <x v="1"/>
    <n v="1367408"/>
  </r>
  <r>
    <x v="17"/>
    <x v="60"/>
    <x v="0"/>
    <x v="2"/>
    <n v="279347"/>
  </r>
  <r>
    <x v="17"/>
    <x v="60"/>
    <x v="0"/>
    <x v="3"/>
    <n v="191901"/>
  </r>
  <r>
    <x v="17"/>
    <x v="60"/>
    <x v="0"/>
    <x v="4"/>
    <n v="712552"/>
  </r>
  <r>
    <x v="17"/>
    <x v="60"/>
    <x v="0"/>
    <x v="5"/>
    <n v="2073075"/>
  </r>
  <r>
    <x v="17"/>
    <x v="60"/>
    <x v="0"/>
    <x v="6"/>
    <n v="0"/>
  </r>
  <r>
    <x v="17"/>
    <x v="60"/>
    <x v="0"/>
    <x v="7"/>
    <n v="455456"/>
  </r>
  <r>
    <x v="17"/>
    <x v="60"/>
    <x v="0"/>
    <x v="8"/>
    <n v="2975444"/>
  </r>
  <r>
    <x v="17"/>
    <x v="60"/>
    <x v="0"/>
    <x v="9"/>
    <n v="439243"/>
  </r>
  <r>
    <x v="17"/>
    <x v="60"/>
    <x v="1"/>
    <x v="0"/>
    <n v="249636"/>
  </r>
  <r>
    <x v="17"/>
    <x v="60"/>
    <x v="1"/>
    <x v="1"/>
    <n v="2205465"/>
  </r>
  <r>
    <x v="17"/>
    <x v="60"/>
    <x v="1"/>
    <x v="2"/>
    <n v="292642"/>
  </r>
  <r>
    <x v="17"/>
    <x v="60"/>
    <x v="1"/>
    <x v="3"/>
    <n v="226149"/>
  </r>
  <r>
    <x v="17"/>
    <x v="60"/>
    <x v="1"/>
    <x v="4"/>
    <n v="712552"/>
  </r>
  <r>
    <x v="17"/>
    <x v="60"/>
    <x v="1"/>
    <x v="5"/>
    <n v="3184240"/>
  </r>
  <r>
    <x v="17"/>
    <x v="60"/>
    <x v="1"/>
    <x v="6"/>
    <n v="0"/>
  </r>
  <r>
    <x v="17"/>
    <x v="60"/>
    <x v="1"/>
    <x v="7"/>
    <n v="665918"/>
  </r>
  <r>
    <x v="17"/>
    <x v="60"/>
    <x v="1"/>
    <x v="8"/>
    <n v="2960979"/>
  </r>
  <r>
    <x v="17"/>
    <x v="60"/>
    <x v="1"/>
    <x v="9"/>
    <n v="2698221"/>
  </r>
  <r>
    <x v="17"/>
    <x v="61"/>
    <x v="0"/>
    <x v="0"/>
    <n v="339304"/>
  </r>
  <r>
    <x v="17"/>
    <x v="61"/>
    <x v="0"/>
    <x v="1"/>
    <n v="3141787"/>
  </r>
  <r>
    <x v="17"/>
    <x v="61"/>
    <x v="0"/>
    <x v="2"/>
    <n v="136018"/>
  </r>
  <r>
    <x v="17"/>
    <x v="61"/>
    <x v="0"/>
    <x v="3"/>
    <n v="-321288"/>
  </r>
  <r>
    <x v="17"/>
    <x v="61"/>
    <x v="0"/>
    <x v="4"/>
    <n v="1685317"/>
  </r>
  <r>
    <x v="17"/>
    <x v="61"/>
    <x v="0"/>
    <x v="5"/>
    <n v="5226453"/>
  </r>
  <r>
    <x v="17"/>
    <x v="61"/>
    <x v="0"/>
    <x v="6"/>
    <n v="0"/>
  </r>
  <r>
    <x v="17"/>
    <x v="61"/>
    <x v="0"/>
    <x v="7"/>
    <n v="-136113"/>
  </r>
  <r>
    <x v="17"/>
    <x v="61"/>
    <x v="0"/>
    <x v="8"/>
    <n v="6262170"/>
  </r>
  <r>
    <x v="17"/>
    <x v="61"/>
    <x v="0"/>
    <x v="9"/>
    <n v="1081250"/>
  </r>
  <r>
    <x v="17"/>
    <x v="61"/>
    <x v="1"/>
    <x v="0"/>
    <n v="510996"/>
  </r>
  <r>
    <x v="17"/>
    <x v="61"/>
    <x v="1"/>
    <x v="1"/>
    <n v="3440507"/>
  </r>
  <r>
    <x v="17"/>
    <x v="61"/>
    <x v="1"/>
    <x v="2"/>
    <n v="149047"/>
  </r>
  <r>
    <x v="17"/>
    <x v="61"/>
    <x v="1"/>
    <x v="3"/>
    <n v="-601435"/>
  </r>
  <r>
    <x v="17"/>
    <x v="61"/>
    <x v="1"/>
    <x v="4"/>
    <n v="1685317"/>
  </r>
  <r>
    <x v="17"/>
    <x v="61"/>
    <x v="1"/>
    <x v="5"/>
    <n v="5442092"/>
  </r>
  <r>
    <x v="17"/>
    <x v="61"/>
    <x v="1"/>
    <x v="6"/>
    <n v="-39075"/>
  </r>
  <r>
    <x v="17"/>
    <x v="61"/>
    <x v="1"/>
    <x v="7"/>
    <n v="111103"/>
  </r>
  <r>
    <x v="17"/>
    <x v="61"/>
    <x v="1"/>
    <x v="8"/>
    <n v="6238128"/>
  </r>
  <r>
    <x v="17"/>
    <x v="61"/>
    <x v="1"/>
    <x v="9"/>
    <n v="2370810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A6216-17FC-41FD-8D19-B41CF7EBF13B}" name="PivotTable3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5:P27" firstHeaderRow="1" firstDataRow="3" firstDataCol="2" rowPageCount="1" colPageCount="1"/>
  <pivotFields count="6">
    <pivotField axis="axisPage" compact="0" outline="0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h="1"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3">
      <pivotArea dataOnly="0" labelOnly="1" fieldPosition="0">
        <references count="1">
          <reference field="5" count="0"/>
        </references>
      </pivotArea>
    </format>
    <format dxfId="2">
      <pivotArea type="origin" dataOnly="0" labelOnly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57"/>
  <sheetViews>
    <sheetView zoomScaleNormal="100" workbookViewId="0">
      <selection activeCell="E38" sqref="E38"/>
    </sheetView>
  </sheetViews>
  <sheetFormatPr defaultColWidth="9.28515625" defaultRowHeight="15"/>
  <cols>
    <col min="1" max="2" width="9.28515625" style="1"/>
    <col min="3" max="3" width="9.140625" style="1" customWidth="1"/>
    <col min="4" max="4" width="12.7109375" style="1" bestFit="1" customWidth="1"/>
    <col min="5" max="5" width="10.7109375" style="1" customWidth="1"/>
    <col min="6" max="6" width="12.7109375" style="1" bestFit="1" customWidth="1"/>
    <col min="7" max="7" width="9.28515625" style="1"/>
    <col min="8" max="8" width="12.7109375" style="1" bestFit="1" customWidth="1"/>
    <col min="9" max="14" width="9.28515625" style="1"/>
    <col min="15" max="15" width="12" style="1" customWidth="1"/>
    <col min="16" max="16" width="12.7109375" style="1" bestFit="1" customWidth="1"/>
    <col min="17" max="16384" width="9.28515625" style="1"/>
  </cols>
  <sheetData>
    <row r="1" spans="1:26" s="4" customFormat="1" ht="2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6" t="str">
        <f>A1</f>
        <v>3.5.3 - Framlegð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"/>
      <c r="B2" s="54" t="s">
        <v>71</v>
      </c>
      <c r="C2" s="54"/>
      <c r="D2" s="39" t="s">
        <v>76</v>
      </c>
      <c r="F2" s="39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customFormat="1">
      <c r="A3" s="11" t="s">
        <v>1</v>
      </c>
      <c r="B3" t="s">
        <v>73</v>
      </c>
    </row>
    <row r="4" spans="1:26" customFormat="1">
      <c r="B4" s="7" t="s">
        <v>3</v>
      </c>
    </row>
    <row r="5" spans="1:26" customFormat="1">
      <c r="A5" s="12" t="s">
        <v>4</v>
      </c>
      <c r="B5" s="8"/>
      <c r="C5" t="s">
        <v>5</v>
      </c>
      <c r="D5" t="s">
        <v>6</v>
      </c>
    </row>
    <row r="6" spans="1:26" customFormat="1">
      <c r="A6" s="8"/>
      <c r="B6" s="8"/>
      <c r="C6" t="s">
        <v>7</v>
      </c>
      <c r="E6" t="s">
        <v>8</v>
      </c>
      <c r="G6" t="s">
        <v>9</v>
      </c>
      <c r="I6" t="s">
        <v>10</v>
      </c>
      <c r="K6" t="s">
        <v>11</v>
      </c>
      <c r="M6" t="s">
        <v>12</v>
      </c>
      <c r="O6" t="s">
        <v>13</v>
      </c>
    </row>
    <row r="7" spans="1:26" customFormat="1">
      <c r="A7" s="11" t="s">
        <v>14</v>
      </c>
      <c r="B7" s="11" t="s">
        <v>15</v>
      </c>
      <c r="C7" s="11" t="s">
        <v>16</v>
      </c>
      <c r="D7" s="11" t="s">
        <v>17</v>
      </c>
      <c r="E7" s="11" t="s">
        <v>16</v>
      </c>
      <c r="F7" s="11" t="s">
        <v>17</v>
      </c>
      <c r="G7" s="11" t="s">
        <v>16</v>
      </c>
      <c r="H7" s="11" t="s">
        <v>17</v>
      </c>
      <c r="I7" s="11" t="s">
        <v>16</v>
      </c>
      <c r="J7" s="11" t="s">
        <v>17</v>
      </c>
      <c r="K7" s="11" t="s">
        <v>16</v>
      </c>
      <c r="L7" s="11" t="s">
        <v>17</v>
      </c>
      <c r="M7" s="11" t="s">
        <v>16</v>
      </c>
      <c r="N7" s="11" t="s">
        <v>17</v>
      </c>
      <c r="O7" s="11" t="s">
        <v>16</v>
      </c>
      <c r="P7" s="11" t="s">
        <v>17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customFormat="1">
      <c r="A8" s="9" t="s">
        <v>18</v>
      </c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6" customFormat="1">
      <c r="B9" t="s">
        <v>19</v>
      </c>
      <c r="C9" s="8">
        <v>491746</v>
      </c>
      <c r="D9" s="8">
        <v>491746</v>
      </c>
      <c r="E9" s="8">
        <v>4022224</v>
      </c>
      <c r="F9" s="8">
        <v>4001832</v>
      </c>
      <c r="G9" s="8">
        <v>423474</v>
      </c>
      <c r="H9" s="8">
        <v>422166</v>
      </c>
      <c r="I9" s="8">
        <v>175127</v>
      </c>
      <c r="J9" s="8">
        <v>175127</v>
      </c>
      <c r="K9" s="8">
        <v>67797</v>
      </c>
      <c r="L9" s="8">
        <v>66578</v>
      </c>
      <c r="M9" s="8">
        <v>299077</v>
      </c>
      <c r="N9" s="8">
        <v>298185</v>
      </c>
      <c r="O9" s="8">
        <v>2390662</v>
      </c>
      <c r="P9" s="8">
        <v>2374214</v>
      </c>
    </row>
    <row r="10" spans="1:26" customFormat="1">
      <c r="B10" t="s">
        <v>20</v>
      </c>
      <c r="C10" s="8">
        <v>177356</v>
      </c>
      <c r="D10" s="8">
        <v>177356</v>
      </c>
      <c r="E10" s="8">
        <v>1384853</v>
      </c>
      <c r="F10" s="8">
        <v>1384853</v>
      </c>
      <c r="G10" s="8">
        <v>226138</v>
      </c>
      <c r="H10" s="8">
        <v>226138</v>
      </c>
      <c r="I10" s="8">
        <v>75955</v>
      </c>
      <c r="J10" s="8">
        <v>75955</v>
      </c>
      <c r="K10" s="8">
        <v>41216</v>
      </c>
      <c r="L10" s="8">
        <v>41216</v>
      </c>
      <c r="M10" s="8">
        <v>237184</v>
      </c>
      <c r="N10" s="8">
        <v>237184</v>
      </c>
      <c r="O10" s="8">
        <v>1335932</v>
      </c>
      <c r="P10" s="8">
        <v>1335932</v>
      </c>
    </row>
    <row r="11" spans="1:26" customFormat="1">
      <c r="B11" t="s">
        <v>21</v>
      </c>
      <c r="C11" s="8">
        <v>186721</v>
      </c>
      <c r="D11" s="8">
        <v>463661</v>
      </c>
      <c r="E11" s="8">
        <v>823973</v>
      </c>
      <c r="F11" s="8">
        <v>3084095</v>
      </c>
      <c r="G11" s="8">
        <v>116211</v>
      </c>
      <c r="H11" s="8">
        <v>412439</v>
      </c>
      <c r="I11" s="8">
        <v>18741</v>
      </c>
      <c r="J11" s="8">
        <v>19317</v>
      </c>
      <c r="K11" s="8">
        <v>36376</v>
      </c>
      <c r="L11" s="8">
        <v>53472</v>
      </c>
      <c r="M11" s="8">
        <v>98251</v>
      </c>
      <c r="N11" s="8">
        <v>246782</v>
      </c>
      <c r="O11" s="8">
        <v>585337</v>
      </c>
      <c r="P11" s="8">
        <v>1091093</v>
      </c>
    </row>
    <row r="12" spans="1:26" customFormat="1">
      <c r="A12" s="9" t="s">
        <v>22</v>
      </c>
      <c r="B12" s="9"/>
      <c r="C12" s="10">
        <v>855823</v>
      </c>
      <c r="D12" s="10">
        <v>1132763</v>
      </c>
      <c r="E12" s="10">
        <v>6231050</v>
      </c>
      <c r="F12" s="10">
        <v>8470780</v>
      </c>
      <c r="G12" s="10">
        <v>765823</v>
      </c>
      <c r="H12" s="10">
        <v>1060743</v>
      </c>
      <c r="I12" s="10">
        <v>269823</v>
      </c>
      <c r="J12" s="10">
        <v>270399</v>
      </c>
      <c r="K12" s="10">
        <v>145389</v>
      </c>
      <c r="L12" s="10">
        <v>161266</v>
      </c>
      <c r="M12" s="10">
        <v>634512</v>
      </c>
      <c r="N12" s="10">
        <v>782151</v>
      </c>
      <c r="O12" s="10">
        <v>4311931</v>
      </c>
      <c r="P12" s="10">
        <v>4801239</v>
      </c>
    </row>
    <row r="13" spans="1:26" customFormat="1">
      <c r="A13" s="9" t="s">
        <v>23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26" customFormat="1">
      <c r="B14" t="s">
        <v>24</v>
      </c>
      <c r="C14" s="8">
        <v>417516</v>
      </c>
      <c r="D14" s="8">
        <v>466372</v>
      </c>
      <c r="E14" s="8">
        <v>3406991</v>
      </c>
      <c r="F14" s="8">
        <v>4101207</v>
      </c>
      <c r="G14" s="8">
        <v>540353</v>
      </c>
      <c r="H14" s="8">
        <v>725387</v>
      </c>
      <c r="I14" s="8">
        <v>28138</v>
      </c>
      <c r="J14" s="8">
        <v>28138</v>
      </c>
      <c r="K14" s="8">
        <v>72535</v>
      </c>
      <c r="L14" s="8">
        <v>77099</v>
      </c>
      <c r="M14" s="8">
        <v>385485</v>
      </c>
      <c r="N14" s="8">
        <v>396886</v>
      </c>
      <c r="O14" s="8">
        <v>2354100</v>
      </c>
      <c r="P14" s="8">
        <v>2448354</v>
      </c>
    </row>
    <row r="15" spans="1:26" customFormat="1">
      <c r="B15" t="s">
        <v>25</v>
      </c>
      <c r="C15" s="8">
        <v>45856</v>
      </c>
      <c r="D15" s="8">
        <v>45856</v>
      </c>
      <c r="E15" s="8">
        <v>207993</v>
      </c>
      <c r="F15" s="8">
        <v>215612</v>
      </c>
      <c r="G15" s="8">
        <v>5197</v>
      </c>
      <c r="H15" s="8">
        <v>5197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62242</v>
      </c>
      <c r="P15" s="8">
        <v>62242</v>
      </c>
    </row>
    <row r="16" spans="1:26" customFormat="1">
      <c r="B16" t="s">
        <v>26</v>
      </c>
      <c r="C16" s="8">
        <v>367859</v>
      </c>
      <c r="D16" s="8">
        <v>434630</v>
      </c>
      <c r="E16" s="8">
        <v>1960168</v>
      </c>
      <c r="F16" s="8">
        <v>2689445</v>
      </c>
      <c r="G16" s="8">
        <v>285151</v>
      </c>
      <c r="H16" s="8">
        <v>361505</v>
      </c>
      <c r="I16" s="8">
        <v>219349</v>
      </c>
      <c r="J16" s="8">
        <v>219508</v>
      </c>
      <c r="K16" s="8">
        <v>55802</v>
      </c>
      <c r="L16" s="8">
        <v>66415</v>
      </c>
      <c r="M16" s="8">
        <v>236465</v>
      </c>
      <c r="N16" s="8">
        <v>266099</v>
      </c>
      <c r="O16" s="8">
        <v>1299580</v>
      </c>
      <c r="P16" s="8">
        <v>1347667</v>
      </c>
    </row>
    <row r="17" spans="1:16" customFormat="1">
      <c r="B17" t="s">
        <v>27</v>
      </c>
      <c r="C17" s="8">
        <v>20401</v>
      </c>
      <c r="D17" s="8">
        <v>56824</v>
      </c>
      <c r="E17" s="8">
        <v>265597</v>
      </c>
      <c r="F17" s="8">
        <v>550996</v>
      </c>
      <c r="G17" s="8">
        <v>38153</v>
      </c>
      <c r="H17" s="8">
        <v>57740</v>
      </c>
      <c r="I17" s="8">
        <v>28348</v>
      </c>
      <c r="J17" s="8">
        <v>28539</v>
      </c>
      <c r="K17" s="8">
        <v>5736</v>
      </c>
      <c r="L17" s="8">
        <v>9932</v>
      </c>
      <c r="M17" s="8">
        <v>16924</v>
      </c>
      <c r="N17" s="8">
        <v>26570</v>
      </c>
      <c r="O17" s="8">
        <v>172009</v>
      </c>
      <c r="P17" s="8">
        <v>286451</v>
      </c>
    </row>
    <row r="18" spans="1:16" customFormat="1">
      <c r="A18" s="9" t="s">
        <v>28</v>
      </c>
      <c r="B18" s="9"/>
      <c r="C18" s="10">
        <v>851632</v>
      </c>
      <c r="D18" s="10">
        <v>1003682</v>
      </c>
      <c r="E18" s="10">
        <v>5840749</v>
      </c>
      <c r="F18" s="10">
        <v>7557260</v>
      </c>
      <c r="G18" s="10">
        <v>868854</v>
      </c>
      <c r="H18" s="10">
        <v>1149829</v>
      </c>
      <c r="I18" s="10">
        <v>275835</v>
      </c>
      <c r="J18" s="10">
        <v>276185</v>
      </c>
      <c r="K18" s="10">
        <v>134073</v>
      </c>
      <c r="L18" s="10">
        <v>153446</v>
      </c>
      <c r="M18" s="10">
        <v>638874</v>
      </c>
      <c r="N18" s="10">
        <v>689555</v>
      </c>
      <c r="O18" s="10">
        <v>3887931</v>
      </c>
      <c r="P18" s="10">
        <v>4144714</v>
      </c>
    </row>
    <row r="19" spans="1:16" customFormat="1">
      <c r="A19" s="9" t="s">
        <v>29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customFormat="1">
      <c r="B20" t="s">
        <v>29</v>
      </c>
      <c r="C20" s="8">
        <v>-8538</v>
      </c>
      <c r="D20" s="8">
        <v>-37594</v>
      </c>
      <c r="E20" s="8">
        <v>-323749</v>
      </c>
      <c r="F20" s="8">
        <v>-333963</v>
      </c>
      <c r="G20" s="8">
        <v>5171</v>
      </c>
      <c r="H20" s="8">
        <v>-15583</v>
      </c>
      <c r="I20" s="8">
        <v>7267</v>
      </c>
      <c r="J20" s="8">
        <v>6682</v>
      </c>
      <c r="K20" s="8">
        <v>855</v>
      </c>
      <c r="L20" s="8">
        <v>-1448</v>
      </c>
      <c r="M20" s="8">
        <v>-17627</v>
      </c>
      <c r="N20" s="8">
        <v>-18107</v>
      </c>
      <c r="O20" s="8">
        <v>-292788</v>
      </c>
      <c r="P20" s="8">
        <v>-388100</v>
      </c>
    </row>
    <row r="21" spans="1:16" customFormat="1">
      <c r="A21" s="9" t="s">
        <v>30</v>
      </c>
      <c r="B21" s="9"/>
      <c r="C21" s="10">
        <v>-8538</v>
      </c>
      <c r="D21" s="10">
        <v>-37594</v>
      </c>
      <c r="E21" s="10">
        <v>-323749</v>
      </c>
      <c r="F21" s="10">
        <v>-333963</v>
      </c>
      <c r="G21" s="10">
        <v>5171</v>
      </c>
      <c r="H21" s="10">
        <v>-15583</v>
      </c>
      <c r="I21" s="10">
        <v>7267</v>
      </c>
      <c r="J21" s="10">
        <v>6682</v>
      </c>
      <c r="K21" s="10">
        <v>855</v>
      </c>
      <c r="L21" s="10">
        <v>-1448</v>
      </c>
      <c r="M21" s="10">
        <v>-17627</v>
      </c>
      <c r="N21" s="10">
        <v>-18107</v>
      </c>
      <c r="O21" s="10">
        <v>-292788</v>
      </c>
      <c r="P21" s="10">
        <v>-388100</v>
      </c>
    </row>
    <row r="22" spans="1:16" customFormat="1">
      <c r="A22" s="9" t="s">
        <v>31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customFormat="1">
      <c r="B23" t="s">
        <v>31</v>
      </c>
      <c r="C23" s="8">
        <v>0</v>
      </c>
      <c r="D23" s="8">
        <v>0</v>
      </c>
      <c r="E23" s="8">
        <v>0</v>
      </c>
      <c r="F23" s="8">
        <v>-3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160</v>
      </c>
      <c r="O23" s="8">
        <v>0</v>
      </c>
      <c r="P23" s="8">
        <v>-14232</v>
      </c>
    </row>
    <row r="24" spans="1:16" customFormat="1">
      <c r="A24" s="9" t="s">
        <v>32</v>
      </c>
      <c r="B24" s="9"/>
      <c r="C24" s="10">
        <v>0</v>
      </c>
      <c r="D24" s="10">
        <v>0</v>
      </c>
      <c r="E24" s="10">
        <v>0</v>
      </c>
      <c r="F24" s="10">
        <v>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160</v>
      </c>
      <c r="O24" s="10">
        <v>0</v>
      </c>
      <c r="P24" s="10">
        <v>-14232</v>
      </c>
    </row>
    <row r="25" spans="1:16" customFormat="1">
      <c r="A25" s="9" t="s">
        <v>33</v>
      </c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customFormat="1">
      <c r="B26" t="s">
        <v>33</v>
      </c>
      <c r="C26" s="8">
        <v>-4347</v>
      </c>
      <c r="D26" s="8">
        <v>91487</v>
      </c>
      <c r="E26" s="8">
        <v>66552</v>
      </c>
      <c r="F26" s="8">
        <v>579554</v>
      </c>
      <c r="G26" s="8">
        <v>-97860</v>
      </c>
      <c r="H26" s="8">
        <v>-104669</v>
      </c>
      <c r="I26" s="8">
        <v>1255</v>
      </c>
      <c r="J26" s="8">
        <v>896</v>
      </c>
      <c r="K26" s="8">
        <v>12171</v>
      </c>
      <c r="L26" s="8">
        <v>6372</v>
      </c>
      <c r="M26" s="8">
        <v>-21989</v>
      </c>
      <c r="N26" s="8">
        <v>74649</v>
      </c>
      <c r="O26" s="8">
        <v>131212</v>
      </c>
      <c r="P26" s="8">
        <v>254193</v>
      </c>
    </row>
    <row r="27" spans="1:16" customFormat="1">
      <c r="A27" s="9" t="s">
        <v>34</v>
      </c>
      <c r="B27" s="9"/>
      <c r="C27" s="10">
        <v>-4347</v>
      </c>
      <c r="D27" s="10">
        <v>91487</v>
      </c>
      <c r="E27" s="10">
        <v>66552</v>
      </c>
      <c r="F27" s="10">
        <v>579554</v>
      </c>
      <c r="G27" s="10">
        <v>-97860</v>
      </c>
      <c r="H27" s="10">
        <v>-104669</v>
      </c>
      <c r="I27" s="10">
        <v>1255</v>
      </c>
      <c r="J27" s="10">
        <v>896</v>
      </c>
      <c r="K27" s="10">
        <v>12171</v>
      </c>
      <c r="L27" s="10">
        <v>6372</v>
      </c>
      <c r="M27" s="10">
        <v>-21989</v>
      </c>
      <c r="N27" s="10">
        <v>74649</v>
      </c>
      <c r="O27" s="10">
        <v>131212</v>
      </c>
      <c r="P27" s="10">
        <v>254193</v>
      </c>
    </row>
    <row r="34" spans="1:3" ht="18.75">
      <c r="A34" s="35" t="s">
        <v>51</v>
      </c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7" t="s">
        <v>52</v>
      </c>
    </row>
    <row r="37" spans="1:3">
      <c r="A37" s="36"/>
      <c r="B37" s="36"/>
      <c r="C37" s="37" t="s">
        <v>53</v>
      </c>
    </row>
    <row r="38" spans="1:3">
      <c r="A38" s="37" t="s">
        <v>54</v>
      </c>
      <c r="B38" s="37" t="s">
        <v>55</v>
      </c>
      <c r="C38" s="38">
        <v>222.6</v>
      </c>
    </row>
    <row r="39" spans="1:3">
      <c r="A39" s="37" t="s">
        <v>56</v>
      </c>
      <c r="B39" s="37" t="s">
        <v>55</v>
      </c>
      <c r="C39" s="38">
        <v>227.3</v>
      </c>
    </row>
    <row r="40" spans="1:3">
      <c r="A40" s="37" t="s">
        <v>57</v>
      </c>
      <c r="B40" s="37" t="s">
        <v>55</v>
      </c>
      <c r="C40" s="38">
        <v>234.6</v>
      </c>
    </row>
    <row r="41" spans="1:3">
      <c r="A41" s="37" t="s">
        <v>58</v>
      </c>
      <c r="B41" s="37" t="s">
        <v>55</v>
      </c>
      <c r="C41" s="38">
        <v>244.1</v>
      </c>
    </row>
    <row r="42" spans="1:3">
      <c r="A42" s="37" t="s">
        <v>59</v>
      </c>
      <c r="B42" s="37" t="s">
        <v>55</v>
      </c>
      <c r="C42" s="38">
        <v>260.60000000000002</v>
      </c>
    </row>
    <row r="43" spans="1:3">
      <c r="A43" s="37" t="s">
        <v>60</v>
      </c>
      <c r="B43" s="37" t="s">
        <v>55</v>
      </c>
      <c r="C43" s="38">
        <v>273.7</v>
      </c>
    </row>
    <row r="44" spans="1:3">
      <c r="A44" s="37" t="s">
        <v>61</v>
      </c>
      <c r="B44" s="37" t="s">
        <v>55</v>
      </c>
      <c r="C44" s="38">
        <v>307.7</v>
      </c>
    </row>
    <row r="45" spans="1:3">
      <c r="A45" s="37" t="s">
        <v>62</v>
      </c>
      <c r="B45" s="37" t="s">
        <v>55</v>
      </c>
      <c r="C45" s="38">
        <v>344.6</v>
      </c>
    </row>
    <row r="46" spans="1:3">
      <c r="A46" s="37" t="s">
        <v>63</v>
      </c>
      <c r="B46" s="37" t="s">
        <v>55</v>
      </c>
      <c r="C46" s="38">
        <v>363.2</v>
      </c>
    </row>
    <row r="47" spans="1:3">
      <c r="A47" s="37" t="s">
        <v>64</v>
      </c>
      <c r="B47" s="37" t="s">
        <v>55</v>
      </c>
      <c r="C47" s="38">
        <v>377.7</v>
      </c>
    </row>
    <row r="48" spans="1:3">
      <c r="A48" s="37" t="s">
        <v>65</v>
      </c>
      <c r="B48" s="37" t="s">
        <v>55</v>
      </c>
      <c r="C48" s="38">
        <v>397.3</v>
      </c>
    </row>
    <row r="49" spans="1:5">
      <c r="A49" s="37" t="s">
        <v>66</v>
      </c>
      <c r="B49" s="37" t="s">
        <v>55</v>
      </c>
      <c r="C49" s="38">
        <v>412.7</v>
      </c>
    </row>
    <row r="50" spans="1:5">
      <c r="A50" s="37" t="s">
        <v>67</v>
      </c>
      <c r="B50" s="37" t="s">
        <v>55</v>
      </c>
      <c r="C50" s="38">
        <v>421.1</v>
      </c>
    </row>
    <row r="51" spans="1:5">
      <c r="A51" s="37" t="s">
        <v>68</v>
      </c>
      <c r="B51" s="37" t="s">
        <v>55</v>
      </c>
      <c r="C51" s="38">
        <v>428</v>
      </c>
    </row>
    <row r="52" spans="1:5">
      <c r="A52" s="37" t="s">
        <v>69</v>
      </c>
      <c r="B52" s="37" t="s">
        <v>55</v>
      </c>
      <c r="C52" s="38">
        <v>435.3</v>
      </c>
    </row>
    <row r="53" spans="1:5">
      <c r="A53" s="37" t="s">
        <v>70</v>
      </c>
      <c r="B53" s="37" t="s">
        <v>55</v>
      </c>
      <c r="C53" s="38">
        <v>443</v>
      </c>
    </row>
    <row r="54" spans="1:5">
      <c r="A54" s="37" t="s">
        <v>2</v>
      </c>
      <c r="B54" s="37" t="s">
        <v>55</v>
      </c>
      <c r="C54" s="38">
        <v>454.8</v>
      </c>
    </row>
    <row r="55" spans="1:5">
      <c r="A55" s="37" t="s">
        <v>73</v>
      </c>
      <c r="B55" s="37" t="s">
        <v>55</v>
      </c>
      <c r="C55" s="38">
        <v>468.6</v>
      </c>
    </row>
    <row r="57" spans="1:5">
      <c r="A57" s="52" t="s">
        <v>75</v>
      </c>
      <c r="B57" s="53"/>
      <c r="C57" s="53"/>
      <c r="D57" s="53"/>
      <c r="E57" s="39" t="s">
        <v>74</v>
      </c>
    </row>
  </sheetData>
  <mergeCells count="3">
    <mergeCell ref="A1:N1"/>
    <mergeCell ref="A57:D57"/>
    <mergeCell ref="B2:C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U176"/>
  <sheetViews>
    <sheetView tabSelected="1" showWhiteSpace="0" topLeftCell="A154" zoomScaleNormal="100" workbookViewId="0">
      <selection activeCell="C174" sqref="C174"/>
    </sheetView>
  </sheetViews>
  <sheetFormatPr defaultColWidth="9.28515625" defaultRowHeight="15"/>
  <cols>
    <col min="1" max="2" width="9.28515625" style="1"/>
    <col min="3" max="3" width="10.85546875" style="1" customWidth="1"/>
    <col min="4" max="4" width="10.5703125" style="1" customWidth="1"/>
    <col min="5" max="5" width="17.28515625" style="1" customWidth="1"/>
    <col min="6" max="6" width="15.140625" style="1" customWidth="1"/>
    <col min="7" max="7" width="17.28515625" style="1" customWidth="1"/>
    <col min="8" max="8" width="17.5703125" style="1" bestFit="1" customWidth="1"/>
    <col min="9" max="9" width="14.7109375" style="1" bestFit="1" customWidth="1"/>
    <col min="10" max="11" width="9.28515625" style="1"/>
    <col min="12" max="12" width="15" style="1" bestFit="1" customWidth="1"/>
    <col min="13" max="13" width="11.7109375" style="1" bestFit="1" customWidth="1"/>
    <col min="14" max="14" width="16.5703125" style="1" bestFit="1" customWidth="1"/>
    <col min="15" max="15" width="30.7109375" style="1" bestFit="1" customWidth="1"/>
    <col min="16" max="16384" width="9.28515625" style="1"/>
  </cols>
  <sheetData>
    <row r="1" spans="1:21" s="4" customFormat="1" ht="21">
      <c r="A1" s="51" t="str">
        <f>Frumgögn!A1</f>
        <v>3.5.3 - Framlegð</v>
      </c>
      <c r="B1" s="51"/>
      <c r="C1" s="51"/>
      <c r="D1" s="51"/>
      <c r="E1" s="51"/>
      <c r="F1" s="51"/>
      <c r="G1" s="51"/>
      <c r="H1" s="51"/>
      <c r="I1" s="51"/>
      <c r="J1" s="6" t="str">
        <f>A1</f>
        <v>3.5.3 - Framlegð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</row>
    <row r="3" spans="1:21">
      <c r="A3" s="55" t="s">
        <v>35</v>
      </c>
      <c r="B3" s="55"/>
      <c r="C3" s="30">
        <v>2019</v>
      </c>
      <c r="D3" s="56" t="s">
        <v>44</v>
      </c>
      <c r="E3" s="56"/>
      <c r="F3" s="30">
        <f>Frumgögn!C55</f>
        <v>468.6</v>
      </c>
      <c r="G3"/>
      <c r="H3"/>
      <c r="I3"/>
      <c r="K3"/>
      <c r="L3" s="13" t="s">
        <v>35</v>
      </c>
      <c r="M3" s="13">
        <v>2018</v>
      </c>
      <c r="N3" s="57" t="s">
        <v>36</v>
      </c>
      <c r="O3" s="57"/>
      <c r="P3" s="57"/>
      <c r="Q3" s="57"/>
      <c r="R3" s="57"/>
      <c r="S3" s="57"/>
    </row>
    <row r="4" spans="1:21" ht="15" customHeight="1">
      <c r="A4" s="14" t="s">
        <v>37</v>
      </c>
      <c r="B4"/>
      <c r="C4"/>
      <c r="D4"/>
      <c r="E4" s="31"/>
      <c r="F4"/>
      <c r="G4"/>
      <c r="H4"/>
      <c r="I4"/>
      <c r="K4" s="14" t="s">
        <v>37</v>
      </c>
      <c r="L4"/>
      <c r="M4"/>
      <c r="N4" s="34"/>
      <c r="O4" s="34"/>
      <c r="P4" s="34"/>
      <c r="Q4" s="34"/>
      <c r="R4" s="34"/>
      <c r="S4" s="34"/>
    </row>
    <row r="5" spans="1:21" ht="15" customHeight="1">
      <c r="A5"/>
      <c r="B5"/>
      <c r="C5"/>
      <c r="D5"/>
      <c r="E5"/>
      <c r="F5"/>
      <c r="G5"/>
      <c r="H5"/>
      <c r="I5"/>
      <c r="K5"/>
      <c r="L5"/>
      <c r="M5"/>
      <c r="N5"/>
      <c r="O5" s="13"/>
    </row>
    <row r="6" spans="1:21" ht="21">
      <c r="A6">
        <v>222.6</v>
      </c>
      <c r="B6" s="15">
        <v>2002</v>
      </c>
      <c r="C6" s="14" t="s">
        <v>45</v>
      </c>
      <c r="D6" s="14" t="s">
        <v>38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  <c r="K6">
        <v>222.6</v>
      </c>
      <c r="L6" s="15">
        <v>2002</v>
      </c>
      <c r="M6" s="14" t="s">
        <v>38</v>
      </c>
      <c r="N6" s="14" t="s">
        <v>39</v>
      </c>
      <c r="O6" s="16" t="s">
        <v>40</v>
      </c>
    </row>
    <row r="7" spans="1:21">
      <c r="A7"/>
      <c r="B7" s="14" t="s">
        <v>18</v>
      </c>
      <c r="C7" s="17">
        <v>331881</v>
      </c>
      <c r="D7" s="17">
        <v>1524526</v>
      </c>
      <c r="E7" s="17">
        <v>249095</v>
      </c>
      <c r="F7" s="17">
        <v>38279</v>
      </c>
      <c r="G7" s="17">
        <v>59178</v>
      </c>
      <c r="H7" s="17">
        <v>167971</v>
      </c>
      <c r="I7" s="17">
        <v>1053217</v>
      </c>
      <c r="K7"/>
      <c r="L7" s="14" t="s">
        <v>18</v>
      </c>
      <c r="M7" s="17">
        <v>1424664</v>
      </c>
      <c r="N7" s="17">
        <v>99862</v>
      </c>
      <c r="O7" s="18">
        <f>SUM(M7:N7)</f>
        <v>1524526</v>
      </c>
    </row>
    <row r="8" spans="1:21">
      <c r="A8"/>
      <c r="B8" s="14" t="s">
        <v>23</v>
      </c>
      <c r="C8" s="17">
        <v>334621</v>
      </c>
      <c r="D8" s="17">
        <v>1597113</v>
      </c>
      <c r="E8" s="17">
        <v>264891</v>
      </c>
      <c r="F8" s="17">
        <v>39168</v>
      </c>
      <c r="G8" s="17">
        <v>50761</v>
      </c>
      <c r="H8" s="17">
        <v>161190</v>
      </c>
      <c r="I8" s="17">
        <v>1045985</v>
      </c>
      <c r="K8"/>
      <c r="L8" s="14" t="s">
        <v>23</v>
      </c>
      <c r="M8" s="17">
        <v>1490644</v>
      </c>
      <c r="N8" s="17">
        <v>106469</v>
      </c>
      <c r="O8" s="18">
        <f>SUM(M8:N8)</f>
        <v>1597113</v>
      </c>
    </row>
    <row r="9" spans="1:21">
      <c r="A9"/>
      <c r="B9" s="14" t="s">
        <v>27</v>
      </c>
      <c r="C9" s="19">
        <v>11234</v>
      </c>
      <c r="D9" s="19">
        <v>74948</v>
      </c>
      <c r="E9" s="19">
        <v>12537</v>
      </c>
      <c r="F9" s="19">
        <v>1981</v>
      </c>
      <c r="G9" s="19">
        <v>3224</v>
      </c>
      <c r="H9" s="19">
        <v>10438</v>
      </c>
      <c r="I9" s="19">
        <v>39503</v>
      </c>
      <c r="K9"/>
      <c r="L9" s="14" t="s">
        <v>27</v>
      </c>
      <c r="M9" s="19">
        <v>70034</v>
      </c>
      <c r="N9" s="19">
        <v>4914</v>
      </c>
      <c r="O9" s="18">
        <f>SUM(M9:N9)</f>
        <v>74948</v>
      </c>
    </row>
    <row r="10" spans="1:21">
      <c r="A10"/>
      <c r="B10" s="20" t="s">
        <v>41</v>
      </c>
      <c r="C10" s="21">
        <f t="shared" ref="C10:I10" si="0">C7-C8+C9</f>
        <v>8494</v>
      </c>
      <c r="D10" s="21">
        <f t="shared" si="0"/>
        <v>2361</v>
      </c>
      <c r="E10" s="21">
        <f t="shared" si="0"/>
        <v>-3259</v>
      </c>
      <c r="F10" s="21">
        <f t="shared" si="0"/>
        <v>1092</v>
      </c>
      <c r="G10" s="21">
        <f t="shared" si="0"/>
        <v>11641</v>
      </c>
      <c r="H10" s="21">
        <f t="shared" si="0"/>
        <v>17219</v>
      </c>
      <c r="I10" s="21">
        <f t="shared" si="0"/>
        <v>46735</v>
      </c>
      <c r="K10"/>
      <c r="L10" s="20" t="s">
        <v>41</v>
      </c>
      <c r="M10" s="21">
        <f>M7-M8+M9</f>
        <v>4054</v>
      </c>
      <c r="N10" s="21">
        <f>N7-N8+N9</f>
        <v>-1693</v>
      </c>
      <c r="O10" s="22">
        <f>O7-O8+O9</f>
        <v>2361</v>
      </c>
    </row>
    <row r="11" spans="1:21">
      <c r="A11" t="s">
        <v>42</v>
      </c>
      <c r="B11" s="23">
        <f>C3</f>
        <v>2019</v>
      </c>
      <c r="C11" s="24">
        <f>C10*$F$3/$A6</f>
        <v>17880.90026954178</v>
      </c>
      <c r="D11" s="24">
        <f t="shared" ref="D11:I11" si="1">D10*$F$3/$A6</f>
        <v>4970.1913746630735</v>
      </c>
      <c r="E11" s="24">
        <f t="shared" si="1"/>
        <v>-6860.5902964959578</v>
      </c>
      <c r="F11" s="24">
        <f t="shared" si="1"/>
        <v>2298.7924528301887</v>
      </c>
      <c r="G11" s="24">
        <f t="shared" si="1"/>
        <v>24505.716981132078</v>
      </c>
      <c r="H11" s="24">
        <f t="shared" si="1"/>
        <v>36248.083557951482</v>
      </c>
      <c r="I11" s="24">
        <f t="shared" si="1"/>
        <v>98382.843665768203</v>
      </c>
      <c r="K11" t="s">
        <v>42</v>
      </c>
      <c r="L11" s="23">
        <f>M3</f>
        <v>2018</v>
      </c>
      <c r="M11" s="24">
        <f>M10*$F$3/$A$6</f>
        <v>8534.1617250673862</v>
      </c>
      <c r="N11" s="24">
        <f t="shared" ref="N11:O11" si="2">N10*$F$3/$A$6</f>
        <v>-3563.9703504043132</v>
      </c>
      <c r="O11" s="24">
        <f t="shared" si="2"/>
        <v>4970.1913746630735</v>
      </c>
    </row>
    <row r="12" spans="1:21" ht="15.75" thickBot="1">
      <c r="A12"/>
      <c r="B12" s="25" t="s">
        <v>43</v>
      </c>
      <c r="C12" s="26">
        <f>C10/C7</f>
        <v>2.5593510927109417E-2</v>
      </c>
      <c r="D12" s="26">
        <f t="shared" ref="D12:I12" si="3">D10/D7</f>
        <v>1.5486780809248252E-3</v>
      </c>
      <c r="E12" s="26">
        <f t="shared" si="3"/>
        <v>-1.3083361769605974E-2</v>
      </c>
      <c r="F12" s="26">
        <f t="shared" si="3"/>
        <v>2.8527390997674967E-2</v>
      </c>
      <c r="G12" s="26">
        <f t="shared" si="3"/>
        <v>0.19671161580317009</v>
      </c>
      <c r="H12" s="26">
        <f t="shared" si="3"/>
        <v>0.10251174309851105</v>
      </c>
      <c r="I12" s="26">
        <f t="shared" si="3"/>
        <v>4.4373571638133449E-2</v>
      </c>
      <c r="K12"/>
      <c r="L12" s="25" t="s">
        <v>43</v>
      </c>
      <c r="M12" s="26">
        <f>M10/M7</f>
        <v>2.8455832392760678E-3</v>
      </c>
      <c r="N12" s="26">
        <f>N10/N7</f>
        <v>-1.6953395686046743E-2</v>
      </c>
      <c r="O12" s="27">
        <f>O10/O7</f>
        <v>1.5486780809248252E-3</v>
      </c>
    </row>
    <row r="13" spans="1:21" ht="15.75" thickTop="1">
      <c r="A13"/>
      <c r="B13"/>
      <c r="C13"/>
      <c r="D13"/>
      <c r="E13"/>
      <c r="F13"/>
      <c r="G13"/>
      <c r="H13"/>
      <c r="I13"/>
      <c r="K13"/>
      <c r="L13"/>
      <c r="M13"/>
      <c r="N13"/>
      <c r="O13" s="28"/>
    </row>
    <row r="14" spans="1:21">
      <c r="A14"/>
      <c r="B14"/>
      <c r="C14"/>
      <c r="D14"/>
      <c r="E14"/>
      <c r="F14"/>
      <c r="G14"/>
      <c r="H14"/>
      <c r="I14"/>
      <c r="K14"/>
      <c r="L14"/>
      <c r="M14"/>
      <c r="N14"/>
      <c r="O14" s="28"/>
    </row>
    <row r="15" spans="1:21" ht="21">
      <c r="A15" s="29">
        <v>227.3</v>
      </c>
      <c r="B15" s="15">
        <v>2003</v>
      </c>
      <c r="C15" s="14" t="s">
        <v>45</v>
      </c>
      <c r="D15" s="14" t="s">
        <v>38</v>
      </c>
      <c r="E15" s="14" t="s">
        <v>46</v>
      </c>
      <c r="F15" s="14" t="s">
        <v>47</v>
      </c>
      <c r="G15" s="14" t="s">
        <v>48</v>
      </c>
      <c r="H15" s="14" t="s">
        <v>49</v>
      </c>
      <c r="I15" s="14" t="s">
        <v>50</v>
      </c>
      <c r="K15" s="29">
        <v>227.3</v>
      </c>
      <c r="L15" s="15">
        <v>2003</v>
      </c>
      <c r="M15" s="14" t="s">
        <v>38</v>
      </c>
      <c r="N15" s="14" t="s">
        <v>39</v>
      </c>
      <c r="O15" s="16" t="s">
        <v>40</v>
      </c>
    </row>
    <row r="16" spans="1:21">
      <c r="A16"/>
      <c r="B16" s="14" t="s">
        <v>18</v>
      </c>
      <c r="C16" s="17">
        <v>365031</v>
      </c>
      <c r="D16" s="17">
        <v>1540418</v>
      </c>
      <c r="E16" s="17">
        <v>260890</v>
      </c>
      <c r="F16" s="17">
        <v>48061</v>
      </c>
      <c r="G16" s="17">
        <v>51351</v>
      </c>
      <c r="H16" s="17">
        <v>177692</v>
      </c>
      <c r="I16" s="17">
        <v>1109675</v>
      </c>
      <c r="K16"/>
      <c r="L16" s="14" t="s">
        <v>18</v>
      </c>
      <c r="M16" s="17">
        <v>1442381</v>
      </c>
      <c r="N16" s="17">
        <v>98037</v>
      </c>
      <c r="O16" s="18">
        <f>SUM(M16:N16)</f>
        <v>1540418</v>
      </c>
    </row>
    <row r="17" spans="1:15">
      <c r="A17"/>
      <c r="B17" s="14" t="s">
        <v>23</v>
      </c>
      <c r="C17" s="17">
        <v>373310</v>
      </c>
      <c r="D17" s="17">
        <v>1738415</v>
      </c>
      <c r="E17" s="17">
        <v>300940</v>
      </c>
      <c r="F17" s="17">
        <v>44677</v>
      </c>
      <c r="G17" s="17">
        <v>52136</v>
      </c>
      <c r="H17" s="17">
        <v>195169</v>
      </c>
      <c r="I17" s="17">
        <v>1087408</v>
      </c>
      <c r="K17"/>
      <c r="L17" s="14" t="s">
        <v>23</v>
      </c>
      <c r="M17" s="17">
        <v>1629098</v>
      </c>
      <c r="N17" s="17">
        <v>109317</v>
      </c>
      <c r="O17" s="18">
        <f>SUM(M17:N17)</f>
        <v>1738415</v>
      </c>
    </row>
    <row r="18" spans="1:15">
      <c r="A18"/>
      <c r="B18" s="14" t="s">
        <v>27</v>
      </c>
      <c r="C18" s="19">
        <v>11435</v>
      </c>
      <c r="D18" s="19">
        <v>72525</v>
      </c>
      <c r="E18" s="19">
        <v>12819</v>
      </c>
      <c r="F18" s="19">
        <v>1980</v>
      </c>
      <c r="G18" s="19">
        <v>3605</v>
      </c>
      <c r="H18" s="19">
        <v>12461</v>
      </c>
      <c r="I18" s="19">
        <v>41581</v>
      </c>
      <c r="K18"/>
      <c r="L18" s="14" t="s">
        <v>27</v>
      </c>
      <c r="M18" s="19">
        <v>67588</v>
      </c>
      <c r="N18" s="19">
        <v>4937</v>
      </c>
      <c r="O18" s="18">
        <f>SUM(M18:N18)</f>
        <v>72525</v>
      </c>
    </row>
    <row r="19" spans="1:15">
      <c r="A19"/>
      <c r="B19" s="20" t="s">
        <v>41</v>
      </c>
      <c r="C19" s="21">
        <f t="shared" ref="C19:I19" si="4">C16-C17+C18</f>
        <v>3156</v>
      </c>
      <c r="D19" s="21">
        <f t="shared" si="4"/>
        <v>-125472</v>
      </c>
      <c r="E19" s="21">
        <f t="shared" si="4"/>
        <v>-27231</v>
      </c>
      <c r="F19" s="21">
        <f t="shared" si="4"/>
        <v>5364</v>
      </c>
      <c r="G19" s="21">
        <f t="shared" si="4"/>
        <v>2820</v>
      </c>
      <c r="H19" s="21">
        <f t="shared" si="4"/>
        <v>-5016</v>
      </c>
      <c r="I19" s="21">
        <f t="shared" si="4"/>
        <v>63848</v>
      </c>
      <c r="K19"/>
      <c r="L19" s="20" t="s">
        <v>41</v>
      </c>
      <c r="M19" s="21">
        <f>M16-M17+M18</f>
        <v>-119129</v>
      </c>
      <c r="N19" s="21">
        <f>N16-N17+N18</f>
        <v>-6343</v>
      </c>
      <c r="O19" s="22">
        <f>O16-O17+O18</f>
        <v>-125472</v>
      </c>
    </row>
    <row r="20" spans="1:15">
      <c r="A20" t="s">
        <v>42</v>
      </c>
      <c r="B20" s="23">
        <f>C3</f>
        <v>2019</v>
      </c>
      <c r="C20" s="24">
        <f>C19*$F$3/$A15</f>
        <v>6506.3862736471629</v>
      </c>
      <c r="D20" s="24">
        <f t="shared" ref="D20:I20" si="5">D19*$F$3/$A15</f>
        <v>-258672.14782226132</v>
      </c>
      <c r="E20" s="24">
        <f t="shared" si="5"/>
        <v>-56139.228332600091</v>
      </c>
      <c r="F20" s="24">
        <f t="shared" si="5"/>
        <v>11058.382754069511</v>
      </c>
      <c r="G20" s="24">
        <f t="shared" si="5"/>
        <v>5813.6911570611528</v>
      </c>
      <c r="H20" s="24">
        <f t="shared" si="5"/>
        <v>-10340.948526176859</v>
      </c>
      <c r="I20" s="24">
        <f t="shared" si="5"/>
        <v>131628.56489221292</v>
      </c>
      <c r="K20" t="s">
        <v>42</v>
      </c>
      <c r="L20" s="23">
        <f>M3</f>
        <v>2018</v>
      </c>
      <c r="M20" s="24">
        <f>M19*$F$3/$A$15</f>
        <v>-245595.46590409151</v>
      </c>
      <c r="N20" s="24">
        <f t="shared" ref="N20:O20" si="6">N19*$F$3/$A$15</f>
        <v>-13076.681918169821</v>
      </c>
      <c r="O20" s="24">
        <f t="shared" si="6"/>
        <v>-258672.14782226132</v>
      </c>
    </row>
    <row r="21" spans="1:15" ht="15.75" thickBot="1">
      <c r="A21"/>
      <c r="B21" s="25" t="s">
        <v>43</v>
      </c>
      <c r="C21" s="26">
        <f t="shared" ref="C21:I21" si="7">C19/C16</f>
        <v>8.6458410381584031E-3</v>
      </c>
      <c r="D21" s="26">
        <f t="shared" si="7"/>
        <v>-8.145321594528239E-2</v>
      </c>
      <c r="E21" s="26">
        <f t="shared" si="7"/>
        <v>-0.1043773237763042</v>
      </c>
      <c r="F21" s="26">
        <f t="shared" si="7"/>
        <v>0.11160816462412351</v>
      </c>
      <c r="G21" s="26">
        <f t="shared" si="7"/>
        <v>5.4916165215867264E-2</v>
      </c>
      <c r="H21" s="26">
        <f t="shared" si="7"/>
        <v>-2.8228620309299238E-2</v>
      </c>
      <c r="I21" s="26">
        <f t="shared" si="7"/>
        <v>5.7537567305742672E-2</v>
      </c>
      <c r="K21"/>
      <c r="L21" s="25" t="s">
        <v>43</v>
      </c>
      <c r="M21" s="26">
        <f>M19/M16</f>
        <v>-8.2591908795248969E-2</v>
      </c>
      <c r="N21" s="26">
        <f>N19/N16</f>
        <v>-6.4700062221406202E-2</v>
      </c>
      <c r="O21" s="27">
        <f>O19/O16</f>
        <v>-8.145321594528239E-2</v>
      </c>
    </row>
    <row r="22" spans="1:15" ht="15.75" thickTop="1">
      <c r="A22"/>
      <c r="B22"/>
      <c r="C22"/>
      <c r="D22"/>
      <c r="E22"/>
      <c r="F22"/>
      <c r="G22"/>
      <c r="H22"/>
      <c r="I22"/>
      <c r="K22"/>
      <c r="L22"/>
      <c r="M22"/>
      <c r="N22"/>
      <c r="O22" s="13"/>
    </row>
    <row r="23" spans="1:15">
      <c r="A23"/>
      <c r="B23"/>
      <c r="C23"/>
      <c r="D23"/>
      <c r="E23"/>
      <c r="F23"/>
      <c r="G23"/>
      <c r="H23"/>
      <c r="I23"/>
      <c r="K23"/>
      <c r="L23"/>
      <c r="M23"/>
      <c r="N23"/>
      <c r="O23" s="13"/>
    </row>
    <row r="24" spans="1:15" ht="21">
      <c r="A24" s="29">
        <v>234.6</v>
      </c>
      <c r="B24" s="15">
        <v>2004</v>
      </c>
      <c r="C24" s="14" t="s">
        <v>45</v>
      </c>
      <c r="D24" s="14" t="s">
        <v>38</v>
      </c>
      <c r="E24" s="14" t="s">
        <v>46</v>
      </c>
      <c r="F24" s="14" t="s">
        <v>47</v>
      </c>
      <c r="G24" s="14" t="s">
        <v>48</v>
      </c>
      <c r="H24" s="14" t="s">
        <v>49</v>
      </c>
      <c r="I24" s="14" t="s">
        <v>50</v>
      </c>
      <c r="K24" s="29">
        <v>234.6</v>
      </c>
      <c r="L24" s="15">
        <v>2004</v>
      </c>
      <c r="M24" s="14" t="s">
        <v>38</v>
      </c>
      <c r="N24" s="14" t="s">
        <v>39</v>
      </c>
      <c r="O24" s="16" t="s">
        <v>40</v>
      </c>
    </row>
    <row r="25" spans="1:15">
      <c r="A25"/>
      <c r="B25" s="14" t="s">
        <v>18</v>
      </c>
      <c r="C25" s="17">
        <v>346082</v>
      </c>
      <c r="D25" s="17">
        <v>1704428</v>
      </c>
      <c r="E25" s="17">
        <v>303014</v>
      </c>
      <c r="F25" s="17">
        <v>119346</v>
      </c>
      <c r="G25" s="17">
        <v>57337</v>
      </c>
      <c r="H25" s="17">
        <v>197303</v>
      </c>
      <c r="I25" s="17">
        <v>1314480</v>
      </c>
      <c r="K25"/>
      <c r="L25" s="14" t="s">
        <v>18</v>
      </c>
      <c r="M25" s="17">
        <v>1599953</v>
      </c>
      <c r="N25" s="17">
        <v>104475</v>
      </c>
      <c r="O25" s="18">
        <f>SUM(M25:N25)</f>
        <v>1704428</v>
      </c>
    </row>
    <row r="26" spans="1:15">
      <c r="A26"/>
      <c r="B26" s="14" t="s">
        <v>23</v>
      </c>
      <c r="C26" s="17">
        <v>376400</v>
      </c>
      <c r="D26" s="17">
        <v>1830922</v>
      </c>
      <c r="E26" s="17">
        <v>300900</v>
      </c>
      <c r="F26" s="17">
        <v>53099</v>
      </c>
      <c r="G26" s="17">
        <v>51872</v>
      </c>
      <c r="H26" s="17">
        <v>201366</v>
      </c>
      <c r="I26" s="17">
        <v>1231961</v>
      </c>
      <c r="K26"/>
      <c r="L26" s="14" t="s">
        <v>23</v>
      </c>
      <c r="M26" s="17">
        <v>1724980</v>
      </c>
      <c r="N26" s="17">
        <v>105942</v>
      </c>
      <c r="O26" s="18">
        <f>SUM(M26:N26)</f>
        <v>1830922</v>
      </c>
    </row>
    <row r="27" spans="1:15">
      <c r="A27"/>
      <c r="B27" s="14" t="s">
        <v>27</v>
      </c>
      <c r="C27" s="19">
        <v>12540</v>
      </c>
      <c r="D27" s="19">
        <v>77382</v>
      </c>
      <c r="E27" s="19">
        <v>13010</v>
      </c>
      <c r="F27" s="19">
        <v>3636</v>
      </c>
      <c r="G27" s="19">
        <v>4016</v>
      </c>
      <c r="H27" s="19">
        <v>12496</v>
      </c>
      <c r="I27" s="19">
        <v>44776</v>
      </c>
      <c r="K27"/>
      <c r="L27" s="14" t="s">
        <v>27</v>
      </c>
      <c r="M27" s="19">
        <v>72440</v>
      </c>
      <c r="N27" s="19">
        <v>4942</v>
      </c>
      <c r="O27" s="18">
        <f>SUM(M27:N27)</f>
        <v>77382</v>
      </c>
    </row>
    <row r="28" spans="1:15">
      <c r="A28"/>
      <c r="B28" s="20" t="s">
        <v>41</v>
      </c>
      <c r="C28" s="21">
        <f t="shared" ref="C28:I28" si="8">C25-C26+C27</f>
        <v>-17778</v>
      </c>
      <c r="D28" s="21">
        <f t="shared" si="8"/>
        <v>-49112</v>
      </c>
      <c r="E28" s="21">
        <f t="shared" si="8"/>
        <v>15124</v>
      </c>
      <c r="F28" s="21">
        <f t="shared" si="8"/>
        <v>69883</v>
      </c>
      <c r="G28" s="21">
        <f t="shared" si="8"/>
        <v>9481</v>
      </c>
      <c r="H28" s="21">
        <f t="shared" si="8"/>
        <v>8433</v>
      </c>
      <c r="I28" s="21">
        <f t="shared" si="8"/>
        <v>127295</v>
      </c>
      <c r="K28"/>
      <c r="L28" s="20" t="s">
        <v>41</v>
      </c>
      <c r="M28" s="21">
        <f>M25-M26+M27</f>
        <v>-52587</v>
      </c>
      <c r="N28" s="21">
        <f>N25-N26+N27</f>
        <v>3475</v>
      </c>
      <c r="O28" s="22">
        <f>O25-O26+O27</f>
        <v>-49112</v>
      </c>
    </row>
    <row r="29" spans="1:15">
      <c r="A29" t="s">
        <v>42</v>
      </c>
      <c r="B29" s="23">
        <f>C3</f>
        <v>2019</v>
      </c>
      <c r="C29" s="24">
        <f>C28*$F$3/$A24</f>
        <v>-35510.531969309464</v>
      </c>
      <c r="D29" s="24">
        <f t="shared" ref="D29:I29" si="9">D28*$F$3/$A24</f>
        <v>-98098.393861892604</v>
      </c>
      <c r="E29" s="24">
        <f t="shared" si="9"/>
        <v>30209.319693094632</v>
      </c>
      <c r="F29" s="24">
        <f t="shared" si="9"/>
        <v>139587.27109974425</v>
      </c>
      <c r="G29" s="24">
        <f t="shared" si="9"/>
        <v>18937.75191815857</v>
      </c>
      <c r="H29" s="24">
        <f t="shared" si="9"/>
        <v>16844.432225063942</v>
      </c>
      <c r="I29" s="24">
        <f t="shared" si="9"/>
        <v>254264.43734015347</v>
      </c>
      <c r="K29" t="s">
        <v>42</v>
      </c>
      <c r="L29" s="23">
        <f>M3</f>
        <v>2018</v>
      </c>
      <c r="M29" s="24">
        <f>M28*$F$3/$A$24</f>
        <v>-105039.50639386191</v>
      </c>
      <c r="N29" s="24">
        <f t="shared" ref="N29:O29" si="10">N28*$F$3/$A$24</f>
        <v>6941.1125319693092</v>
      </c>
      <c r="O29" s="24">
        <f t="shared" si="10"/>
        <v>-98098.393861892604</v>
      </c>
    </row>
    <row r="30" spans="1:15" ht="15.75" thickBot="1">
      <c r="A30"/>
      <c r="B30" s="25" t="s">
        <v>43</v>
      </c>
      <c r="C30" s="26">
        <f t="shared" ref="C30:I30" si="11">C28/C25</f>
        <v>-5.1369328656214422E-2</v>
      </c>
      <c r="D30" s="26">
        <f t="shared" si="11"/>
        <v>-2.8814358834752772E-2</v>
      </c>
      <c r="E30" s="26">
        <f t="shared" si="11"/>
        <v>4.9911885259426955E-2</v>
      </c>
      <c r="F30" s="26">
        <f t="shared" si="11"/>
        <v>0.58554957853635647</v>
      </c>
      <c r="G30" s="26">
        <f t="shared" si="11"/>
        <v>0.1653557039956747</v>
      </c>
      <c r="H30" s="26">
        <f t="shared" si="11"/>
        <v>4.2741367338560488E-2</v>
      </c>
      <c r="I30" s="26">
        <f t="shared" si="11"/>
        <v>9.6840575740977416E-2</v>
      </c>
      <c r="K30"/>
      <c r="L30" s="25" t="s">
        <v>43</v>
      </c>
      <c r="M30" s="26">
        <f>M28/M25</f>
        <v>-3.2867840492814479E-2</v>
      </c>
      <c r="N30" s="26">
        <f>N28/N25</f>
        <v>3.3261545824359896E-2</v>
      </c>
      <c r="O30" s="27">
        <f>O28/O25</f>
        <v>-2.8814358834752772E-2</v>
      </c>
    </row>
    <row r="31" spans="1:15" ht="15.75" thickTop="1">
      <c r="A31"/>
      <c r="B31"/>
      <c r="C31"/>
      <c r="D31"/>
      <c r="E31"/>
      <c r="F31"/>
      <c r="G31"/>
      <c r="H31"/>
      <c r="I31"/>
      <c r="K31"/>
      <c r="L31"/>
      <c r="M31"/>
      <c r="N31"/>
      <c r="O31" s="13"/>
    </row>
    <row r="32" spans="1:15">
      <c r="A32"/>
      <c r="B32"/>
      <c r="C32"/>
      <c r="D32"/>
      <c r="E32"/>
      <c r="F32"/>
      <c r="G32"/>
      <c r="H32"/>
      <c r="I32"/>
      <c r="K32"/>
      <c r="L32"/>
      <c r="M32"/>
      <c r="N32"/>
      <c r="O32" s="13"/>
    </row>
    <row r="33" spans="1:15" ht="21">
      <c r="A33">
        <v>244.1</v>
      </c>
      <c r="B33" s="15">
        <v>2005</v>
      </c>
      <c r="C33" s="14" t="s">
        <v>45</v>
      </c>
      <c r="D33" s="14" t="s">
        <v>38</v>
      </c>
      <c r="E33" s="14" t="s">
        <v>46</v>
      </c>
      <c r="F33" s="14" t="s">
        <v>47</v>
      </c>
      <c r="G33" s="14" t="s">
        <v>48</v>
      </c>
      <c r="H33" s="14" t="s">
        <v>49</v>
      </c>
      <c r="I33" s="14" t="s">
        <v>50</v>
      </c>
      <c r="K33">
        <v>244.1</v>
      </c>
      <c r="L33" s="15">
        <v>2005</v>
      </c>
      <c r="M33" s="14" t="s">
        <v>38</v>
      </c>
      <c r="N33" s="14" t="s">
        <v>39</v>
      </c>
      <c r="O33" s="16" t="s">
        <v>40</v>
      </c>
    </row>
    <row r="34" spans="1:15">
      <c r="A34"/>
      <c r="B34" s="14" t="s">
        <v>18</v>
      </c>
      <c r="C34" s="17">
        <v>377193</v>
      </c>
      <c r="D34" s="17">
        <v>2096140</v>
      </c>
      <c r="E34" s="17">
        <v>299365</v>
      </c>
      <c r="F34" s="17">
        <v>190906</v>
      </c>
      <c r="G34" s="17">
        <v>59630</v>
      </c>
      <c r="H34" s="17">
        <v>206133</v>
      </c>
      <c r="I34" s="17">
        <v>1747141</v>
      </c>
      <c r="K34"/>
      <c r="L34" s="14" t="s">
        <v>18</v>
      </c>
      <c r="M34" s="17">
        <v>1992135</v>
      </c>
      <c r="N34" s="17">
        <v>104005</v>
      </c>
      <c r="O34" s="18">
        <f>SUM(M34:N34)</f>
        <v>2096140</v>
      </c>
    </row>
    <row r="35" spans="1:15">
      <c r="A35"/>
      <c r="B35" s="14" t="s">
        <v>23</v>
      </c>
      <c r="C35" s="17">
        <v>415087</v>
      </c>
      <c r="D35" s="17">
        <v>2128358</v>
      </c>
      <c r="E35" s="17">
        <v>315915</v>
      </c>
      <c r="F35" s="17">
        <v>80836</v>
      </c>
      <c r="G35" s="17">
        <v>55303</v>
      </c>
      <c r="H35" s="17">
        <v>234305</v>
      </c>
      <c r="I35" s="17">
        <v>1399327</v>
      </c>
      <c r="K35"/>
      <c r="L35" s="14" t="s">
        <v>23</v>
      </c>
      <c r="M35" s="17">
        <v>2017435</v>
      </c>
      <c r="N35" s="17">
        <v>110923</v>
      </c>
      <c r="O35" s="18">
        <f>SUM(M35:N35)</f>
        <v>2128358</v>
      </c>
    </row>
    <row r="36" spans="1:15">
      <c r="A36"/>
      <c r="B36" s="14" t="s">
        <v>27</v>
      </c>
      <c r="C36" s="19">
        <v>13382</v>
      </c>
      <c r="D36" s="19">
        <v>87058</v>
      </c>
      <c r="E36" s="19">
        <v>14066</v>
      </c>
      <c r="F36" s="19">
        <v>3732</v>
      </c>
      <c r="G36" s="19">
        <v>3740</v>
      </c>
      <c r="H36" s="19">
        <v>14126</v>
      </c>
      <c r="I36" s="19">
        <v>56588</v>
      </c>
      <c r="K36"/>
      <c r="L36" s="14" t="s">
        <v>27</v>
      </c>
      <c r="M36" s="19">
        <v>82116</v>
      </c>
      <c r="N36" s="19">
        <v>4942</v>
      </c>
      <c r="O36" s="18">
        <f>SUM(M36:N36)</f>
        <v>87058</v>
      </c>
    </row>
    <row r="37" spans="1:15">
      <c r="A37"/>
      <c r="B37" s="20" t="s">
        <v>41</v>
      </c>
      <c r="C37" s="21">
        <f t="shared" ref="C37:I37" si="12">C34-C35+C36</f>
        <v>-24512</v>
      </c>
      <c r="D37" s="21">
        <f t="shared" si="12"/>
        <v>54840</v>
      </c>
      <c r="E37" s="21">
        <f t="shared" si="12"/>
        <v>-2484</v>
      </c>
      <c r="F37" s="21">
        <f t="shared" si="12"/>
        <v>113802</v>
      </c>
      <c r="G37" s="21">
        <f t="shared" si="12"/>
        <v>8067</v>
      </c>
      <c r="H37" s="21">
        <f t="shared" si="12"/>
        <v>-14046</v>
      </c>
      <c r="I37" s="21">
        <f t="shared" si="12"/>
        <v>404402</v>
      </c>
      <c r="K37"/>
      <c r="L37" s="20" t="s">
        <v>41</v>
      </c>
      <c r="M37" s="21">
        <f>M34-M35+M36</f>
        <v>56816</v>
      </c>
      <c r="N37" s="21">
        <f>N34-N35+N36</f>
        <v>-1976</v>
      </c>
      <c r="O37" s="22">
        <f>O34-O35+O36</f>
        <v>54840</v>
      </c>
    </row>
    <row r="38" spans="1:15">
      <c r="A38" t="s">
        <v>42</v>
      </c>
      <c r="B38" s="23">
        <f>C3</f>
        <v>2019</v>
      </c>
      <c r="C38" s="24">
        <f>C37*$F$3/$A33</f>
        <v>-47055.809913969693</v>
      </c>
      <c r="D38" s="24">
        <f t="shared" ref="D38:I38" si="13">D37*$F$3/$A33</f>
        <v>105276.62433428923</v>
      </c>
      <c r="E38" s="24">
        <f t="shared" si="13"/>
        <v>-4768.5473166734955</v>
      </c>
      <c r="F38" s="24">
        <f t="shared" si="13"/>
        <v>218466.27283900042</v>
      </c>
      <c r="G38" s="24">
        <f t="shared" si="13"/>
        <v>15486.260548955348</v>
      </c>
      <c r="H38" s="24">
        <f t="shared" si="13"/>
        <v>-26964.176976648916</v>
      </c>
      <c r="I38" s="24">
        <f t="shared" si="13"/>
        <v>776332.55714870966</v>
      </c>
      <c r="K38" t="s">
        <v>42</v>
      </c>
      <c r="L38" s="23">
        <f>M3</f>
        <v>2018</v>
      </c>
      <c r="M38" s="24">
        <f>M37*$F$3/$A$33</f>
        <v>109069.96149119214</v>
      </c>
      <c r="N38" s="24">
        <f t="shared" ref="N38:O38" si="14">N37*$F$3/$A$33</f>
        <v>-3793.3371569029091</v>
      </c>
      <c r="O38" s="24">
        <f t="shared" si="14"/>
        <v>105276.62433428923</v>
      </c>
    </row>
    <row r="39" spans="1:15" ht="15.75" thickBot="1">
      <c r="A39"/>
      <c r="B39" s="25" t="s">
        <v>43</v>
      </c>
      <c r="C39" s="26">
        <f t="shared" ref="C39:I39" si="15">C37/C34</f>
        <v>-6.4985299303009336E-2</v>
      </c>
      <c r="D39" s="26">
        <f t="shared" si="15"/>
        <v>2.6162374650548149E-2</v>
      </c>
      <c r="E39" s="26">
        <f t="shared" si="15"/>
        <v>-8.2975631753879047E-3</v>
      </c>
      <c r="F39" s="26">
        <f t="shared" si="15"/>
        <v>0.59611536567734902</v>
      </c>
      <c r="G39" s="26">
        <f t="shared" si="15"/>
        <v>0.13528425289283919</v>
      </c>
      <c r="H39" s="26">
        <f t="shared" si="15"/>
        <v>-6.8140472413441802E-2</v>
      </c>
      <c r="I39" s="26">
        <f t="shared" si="15"/>
        <v>0.2314650048278874</v>
      </c>
      <c r="K39"/>
      <c r="L39" s="25" t="s">
        <v>43</v>
      </c>
      <c r="M39" s="26">
        <f>M37/M34</f>
        <v>2.8520155511549166E-2</v>
      </c>
      <c r="N39" s="26">
        <f>N37/N34</f>
        <v>-1.8999086582375847E-2</v>
      </c>
      <c r="O39" s="27">
        <f>O37/O34</f>
        <v>2.6162374650548149E-2</v>
      </c>
    </row>
    <row r="40" spans="1:15" ht="15.75" thickTop="1">
      <c r="A40"/>
      <c r="B40"/>
      <c r="C40"/>
      <c r="D40"/>
      <c r="E40"/>
      <c r="F40"/>
      <c r="G40"/>
      <c r="H40"/>
      <c r="I40"/>
      <c r="K40"/>
      <c r="L40"/>
      <c r="M40"/>
      <c r="N40"/>
      <c r="O40" s="13"/>
    </row>
    <row r="41" spans="1:15">
      <c r="A41"/>
      <c r="B41"/>
      <c r="C41"/>
      <c r="D41"/>
      <c r="E41"/>
      <c r="F41"/>
      <c r="G41"/>
      <c r="H41"/>
      <c r="I41"/>
      <c r="K41"/>
      <c r="L41"/>
      <c r="M41"/>
      <c r="N41"/>
      <c r="O41" s="13"/>
    </row>
    <row r="42" spans="1:15" ht="21">
      <c r="A42">
        <v>260.60000000000002</v>
      </c>
      <c r="B42" s="15">
        <v>2006</v>
      </c>
      <c r="C42" s="14" t="s">
        <v>45</v>
      </c>
      <c r="D42" s="14" t="s">
        <v>38</v>
      </c>
      <c r="E42" s="14" t="s">
        <v>46</v>
      </c>
      <c r="F42" s="14" t="s">
        <v>47</v>
      </c>
      <c r="G42" s="14" t="s">
        <v>48</v>
      </c>
      <c r="H42" s="14" t="s">
        <v>49</v>
      </c>
      <c r="I42" s="14" t="s">
        <v>50</v>
      </c>
      <c r="K42">
        <v>260.60000000000002</v>
      </c>
      <c r="L42" s="15">
        <v>2006</v>
      </c>
      <c r="M42" s="14" t="s">
        <v>38</v>
      </c>
      <c r="N42" s="14" t="s">
        <v>39</v>
      </c>
      <c r="O42" s="16" t="s">
        <v>40</v>
      </c>
    </row>
    <row r="43" spans="1:15">
      <c r="A43"/>
      <c r="B43" s="14" t="s">
        <v>18</v>
      </c>
      <c r="C43" s="17">
        <v>396333</v>
      </c>
      <c r="D43" s="17">
        <v>3159611</v>
      </c>
      <c r="E43" s="17">
        <v>336614</v>
      </c>
      <c r="F43" s="17">
        <v>215722</v>
      </c>
      <c r="G43" s="17">
        <v>77306</v>
      </c>
      <c r="H43" s="17">
        <v>242092</v>
      </c>
      <c r="I43" s="17">
        <v>1993463</v>
      </c>
      <c r="K43"/>
      <c r="L43" s="14" t="s">
        <v>18</v>
      </c>
      <c r="M43" s="17">
        <v>3036528</v>
      </c>
      <c r="N43" s="17">
        <v>123083</v>
      </c>
      <c r="O43" s="18">
        <f>SUM(M43:N43)</f>
        <v>3159611</v>
      </c>
    </row>
    <row r="44" spans="1:15">
      <c r="A44"/>
      <c r="B44" s="14" t="s">
        <v>23</v>
      </c>
      <c r="C44" s="17">
        <v>412324</v>
      </c>
      <c r="D44" s="17">
        <v>2408714</v>
      </c>
      <c r="E44" s="17">
        <v>337040</v>
      </c>
      <c r="F44" s="17">
        <v>64168</v>
      </c>
      <c r="G44" s="17">
        <v>58816</v>
      </c>
      <c r="H44" s="17">
        <v>235235</v>
      </c>
      <c r="I44" s="17">
        <v>1662489</v>
      </c>
      <c r="K44"/>
      <c r="L44" s="14" t="s">
        <v>23</v>
      </c>
      <c r="M44" s="17">
        <v>2292018</v>
      </c>
      <c r="N44" s="17">
        <v>116696</v>
      </c>
      <c r="O44" s="18">
        <f>SUM(M44:N44)</f>
        <v>2408714</v>
      </c>
    </row>
    <row r="45" spans="1:15">
      <c r="A45"/>
      <c r="B45" s="14" t="s">
        <v>27</v>
      </c>
      <c r="C45" s="19">
        <v>14561</v>
      </c>
      <c r="D45" s="19">
        <v>112737</v>
      </c>
      <c r="E45" s="19">
        <v>16049</v>
      </c>
      <c r="F45" s="19">
        <v>3732</v>
      </c>
      <c r="G45" s="19">
        <v>3307</v>
      </c>
      <c r="H45" s="19">
        <v>15673</v>
      </c>
      <c r="I45" s="19">
        <v>71321</v>
      </c>
      <c r="K45"/>
      <c r="L45" s="14" t="s">
        <v>27</v>
      </c>
      <c r="M45" s="19">
        <v>107825</v>
      </c>
      <c r="N45" s="19">
        <v>4912</v>
      </c>
      <c r="O45" s="18">
        <f>SUM(M45:N45)</f>
        <v>112737</v>
      </c>
    </row>
    <row r="46" spans="1:15">
      <c r="A46"/>
      <c r="B46" s="20" t="s">
        <v>41</v>
      </c>
      <c r="C46" s="21">
        <f t="shared" ref="C46:I46" si="16">C43-C44+C45</f>
        <v>-1430</v>
      </c>
      <c r="D46" s="21">
        <f t="shared" si="16"/>
        <v>863634</v>
      </c>
      <c r="E46" s="21">
        <f t="shared" si="16"/>
        <v>15623</v>
      </c>
      <c r="F46" s="21">
        <f t="shared" si="16"/>
        <v>155286</v>
      </c>
      <c r="G46" s="21">
        <f t="shared" si="16"/>
        <v>21797</v>
      </c>
      <c r="H46" s="21">
        <f t="shared" si="16"/>
        <v>22530</v>
      </c>
      <c r="I46" s="21">
        <f t="shared" si="16"/>
        <v>402295</v>
      </c>
      <c r="K46"/>
      <c r="L46" s="20" t="s">
        <v>41</v>
      </c>
      <c r="M46" s="21">
        <f>M43-M44+M45</f>
        <v>852335</v>
      </c>
      <c r="N46" s="21">
        <f>N43-N44+N45</f>
        <v>11299</v>
      </c>
      <c r="O46" s="22">
        <f>O43-O44+O45</f>
        <v>863634</v>
      </c>
    </row>
    <row r="47" spans="1:15">
      <c r="A47" t="s">
        <v>42</v>
      </c>
      <c r="B47" s="23">
        <f>C3</f>
        <v>2019</v>
      </c>
      <c r="C47" s="24">
        <f>C46*$F$3/$A42</f>
        <v>-2571.3660782808902</v>
      </c>
      <c r="D47" s="24">
        <f t="shared" ref="D47:I47" si="17">D46*$F$3/$A42</f>
        <v>1552950.4696853415</v>
      </c>
      <c r="E47" s="24">
        <f t="shared" si="17"/>
        <v>28092.6239447429</v>
      </c>
      <c r="F47" s="24">
        <f t="shared" si="17"/>
        <v>279228.77820414427</v>
      </c>
      <c r="G47" s="24">
        <f t="shared" si="17"/>
        <v>39194.452033768226</v>
      </c>
      <c r="H47" s="24">
        <f t="shared" si="17"/>
        <v>40512.501918649265</v>
      </c>
      <c r="I47" s="24">
        <f t="shared" si="17"/>
        <v>723390.01151189557</v>
      </c>
      <c r="K47" t="s">
        <v>42</v>
      </c>
      <c r="L47" s="23">
        <f>M3</f>
        <v>2018</v>
      </c>
      <c r="M47" s="24">
        <f>M46*$F$3/$A$42</f>
        <v>1532633.0813507289</v>
      </c>
      <c r="N47" s="24">
        <f t="shared" ref="N47:O47" si="18">N46*$F$3/$A$42</f>
        <v>20317.388334612431</v>
      </c>
      <c r="O47" s="24">
        <f t="shared" si="18"/>
        <v>1552950.4696853415</v>
      </c>
    </row>
    <row r="48" spans="1:15" ht="15.75" thickBot="1">
      <c r="A48"/>
      <c r="B48" s="25" t="s">
        <v>43</v>
      </c>
      <c r="C48" s="26">
        <f t="shared" ref="C48:I48" si="19">C46/C43</f>
        <v>-3.6080770463221582E-3</v>
      </c>
      <c r="D48" s="26">
        <f t="shared" si="19"/>
        <v>0.2733355466859686</v>
      </c>
      <c r="E48" s="26">
        <f t="shared" si="19"/>
        <v>4.6412211019149531E-2</v>
      </c>
      <c r="F48" s="26">
        <f t="shared" si="19"/>
        <v>0.71984313143768364</v>
      </c>
      <c r="G48" s="26">
        <f t="shared" si="19"/>
        <v>0.28195741598323543</v>
      </c>
      <c r="H48" s="26">
        <f t="shared" si="19"/>
        <v>9.3063793929580488E-2</v>
      </c>
      <c r="I48" s="26">
        <f t="shared" si="19"/>
        <v>0.20180710652768574</v>
      </c>
      <c r="K48"/>
      <c r="L48" s="25" t="s">
        <v>43</v>
      </c>
      <c r="M48" s="26">
        <f>M46/M43</f>
        <v>0.28069393728626907</v>
      </c>
      <c r="N48" s="26">
        <f>N46/N43</f>
        <v>9.1799842382782354E-2</v>
      </c>
      <c r="O48" s="27">
        <f>O46/O43</f>
        <v>0.2733355466859686</v>
      </c>
    </row>
    <row r="49" spans="1:15" ht="15.75" thickTop="1">
      <c r="A49"/>
      <c r="B49"/>
      <c r="C49"/>
      <c r="D49"/>
      <c r="E49"/>
      <c r="F49"/>
      <c r="G49"/>
      <c r="H49"/>
      <c r="I49"/>
      <c r="K49"/>
      <c r="L49"/>
      <c r="M49"/>
      <c r="N49"/>
      <c r="O49" s="13"/>
    </row>
    <row r="50" spans="1:15">
      <c r="A50"/>
      <c r="B50"/>
      <c r="C50"/>
      <c r="D50"/>
      <c r="E50"/>
      <c r="F50"/>
      <c r="G50"/>
      <c r="H50"/>
      <c r="I50"/>
      <c r="K50"/>
      <c r="L50"/>
      <c r="M50"/>
      <c r="N50"/>
      <c r="O50" s="13"/>
    </row>
    <row r="51" spans="1:15" ht="21">
      <c r="A51">
        <v>273.7</v>
      </c>
      <c r="B51" s="15">
        <v>2007</v>
      </c>
      <c r="C51" s="14" t="s">
        <v>45</v>
      </c>
      <c r="D51" s="14" t="s">
        <v>38</v>
      </c>
      <c r="E51" s="14" t="s">
        <v>46</v>
      </c>
      <c r="F51" s="14" t="s">
        <v>47</v>
      </c>
      <c r="G51" s="14" t="s">
        <v>48</v>
      </c>
      <c r="H51" s="14" t="s">
        <v>49</v>
      </c>
      <c r="I51" s="14" t="s">
        <v>50</v>
      </c>
      <c r="K51">
        <v>273.7</v>
      </c>
      <c r="L51" s="15">
        <v>2007</v>
      </c>
      <c r="M51" s="14" t="s">
        <v>38</v>
      </c>
      <c r="N51" s="14" t="s">
        <v>39</v>
      </c>
      <c r="O51" s="16" t="s">
        <v>40</v>
      </c>
    </row>
    <row r="52" spans="1:15">
      <c r="A52"/>
      <c r="B52" s="14" t="s">
        <v>18</v>
      </c>
      <c r="C52" s="17">
        <v>472058</v>
      </c>
      <c r="D52" s="17">
        <v>3430061</v>
      </c>
      <c r="E52" s="17">
        <v>378172</v>
      </c>
      <c r="F52" s="17">
        <v>257114</v>
      </c>
      <c r="G52" s="17">
        <v>87539</v>
      </c>
      <c r="H52" s="17">
        <v>290213</v>
      </c>
      <c r="I52" s="17">
        <v>2135258</v>
      </c>
      <c r="K52"/>
      <c r="L52" s="14" t="s">
        <v>18</v>
      </c>
      <c r="M52" s="17">
        <v>3283388</v>
      </c>
      <c r="N52" s="17">
        <v>146673</v>
      </c>
      <c r="O52" s="18">
        <f>SUM(M52:N52)</f>
        <v>3430061</v>
      </c>
    </row>
    <row r="53" spans="1:15">
      <c r="A53"/>
      <c r="B53" s="14" t="s">
        <v>23</v>
      </c>
      <c r="C53" s="17">
        <v>460884</v>
      </c>
      <c r="D53" s="17">
        <v>2811685</v>
      </c>
      <c r="E53" s="17">
        <v>342802</v>
      </c>
      <c r="F53" s="17">
        <v>77562</v>
      </c>
      <c r="G53" s="17">
        <v>71326</v>
      </c>
      <c r="H53" s="17">
        <v>211697</v>
      </c>
      <c r="I53" s="17">
        <v>1860500</v>
      </c>
      <c r="K53"/>
      <c r="L53" s="14" t="s">
        <v>23</v>
      </c>
      <c r="M53" s="17">
        <v>2693697</v>
      </c>
      <c r="N53" s="17">
        <v>117988</v>
      </c>
      <c r="O53" s="18">
        <f>SUM(M53:N53)</f>
        <v>2811685</v>
      </c>
    </row>
    <row r="54" spans="1:15">
      <c r="A54"/>
      <c r="B54" s="14" t="s">
        <v>27</v>
      </c>
      <c r="C54" s="19">
        <v>15944</v>
      </c>
      <c r="D54" s="19">
        <v>132780</v>
      </c>
      <c r="E54" s="19">
        <v>17237</v>
      </c>
      <c r="F54" s="19">
        <v>3923</v>
      </c>
      <c r="G54" s="19">
        <v>3480</v>
      </c>
      <c r="H54" s="19">
        <v>15947</v>
      </c>
      <c r="I54" s="19">
        <v>75747</v>
      </c>
      <c r="K54"/>
      <c r="L54" s="14" t="s">
        <v>27</v>
      </c>
      <c r="M54" s="19">
        <v>127899</v>
      </c>
      <c r="N54" s="19">
        <v>4881</v>
      </c>
      <c r="O54" s="18">
        <f>SUM(M54:N54)</f>
        <v>132780</v>
      </c>
    </row>
    <row r="55" spans="1:15">
      <c r="A55"/>
      <c r="B55" s="20" t="s">
        <v>41</v>
      </c>
      <c r="C55" s="21">
        <f t="shared" ref="C55:I55" si="20">C52-C53+C54</f>
        <v>27118</v>
      </c>
      <c r="D55" s="21">
        <f t="shared" si="20"/>
        <v>751156</v>
      </c>
      <c r="E55" s="21">
        <f t="shared" si="20"/>
        <v>52607</v>
      </c>
      <c r="F55" s="21">
        <f t="shared" si="20"/>
        <v>183475</v>
      </c>
      <c r="G55" s="21">
        <f t="shared" si="20"/>
        <v>19693</v>
      </c>
      <c r="H55" s="21">
        <f t="shared" si="20"/>
        <v>94463</v>
      </c>
      <c r="I55" s="21">
        <f t="shared" si="20"/>
        <v>350505</v>
      </c>
      <c r="K55"/>
      <c r="L55" s="20" t="s">
        <v>41</v>
      </c>
      <c r="M55" s="21">
        <f>M52-M53+M54</f>
        <v>717590</v>
      </c>
      <c r="N55" s="21">
        <f>N52-N53+N54</f>
        <v>33566</v>
      </c>
      <c r="O55" s="22">
        <f>O52-O53+O54</f>
        <v>751156</v>
      </c>
    </row>
    <row r="56" spans="1:15">
      <c r="A56" t="s">
        <v>42</v>
      </c>
      <c r="B56" s="23">
        <f>C3</f>
        <v>2019</v>
      </c>
      <c r="C56" s="24">
        <f>C55*$F$3/$A51</f>
        <v>46428.552429667521</v>
      </c>
      <c r="D56" s="24">
        <f t="shared" ref="D56:I56" si="21">D55*$F$3/$A51</f>
        <v>1286049.3299232738</v>
      </c>
      <c r="E56" s="24">
        <f t="shared" si="21"/>
        <v>90068.104493971521</v>
      </c>
      <c r="F56" s="24">
        <f t="shared" si="21"/>
        <v>314126.36097917426</v>
      </c>
      <c r="G56" s="24">
        <f t="shared" si="21"/>
        <v>33716.25794665693</v>
      </c>
      <c r="H56" s="24">
        <f t="shared" si="21"/>
        <v>161729.49141395692</v>
      </c>
      <c r="I56" s="24">
        <f t="shared" si="21"/>
        <v>600097.34380708809</v>
      </c>
      <c r="K56" t="s">
        <v>42</v>
      </c>
      <c r="L56" s="23">
        <f>M3</f>
        <v>2018</v>
      </c>
      <c r="M56" s="24">
        <f>M55*$F$3/$A$51</f>
        <v>1228581.1983924005</v>
      </c>
      <c r="N56" s="24">
        <f t="shared" ref="N56:O56" si="22">N55*$F$3/$A$51</f>
        <v>57468.13153087323</v>
      </c>
      <c r="O56" s="24">
        <f t="shared" si="22"/>
        <v>1286049.3299232738</v>
      </c>
    </row>
    <row r="57" spans="1:15" ht="15.75" thickBot="1">
      <c r="A57"/>
      <c r="B57" s="25" t="s">
        <v>43</v>
      </c>
      <c r="C57" s="26">
        <f t="shared" ref="C57:I57" si="23">C55/C52</f>
        <v>5.7446330747492891E-2</v>
      </c>
      <c r="D57" s="26">
        <f t="shared" si="23"/>
        <v>0.21899202375701191</v>
      </c>
      <c r="E57" s="26">
        <f t="shared" si="23"/>
        <v>0.13910865955173837</v>
      </c>
      <c r="F57" s="26">
        <f t="shared" si="23"/>
        <v>0.71359396998996549</v>
      </c>
      <c r="G57" s="26">
        <f t="shared" si="23"/>
        <v>0.2249625881035881</v>
      </c>
      <c r="H57" s="26">
        <f t="shared" si="23"/>
        <v>0.32549541199050352</v>
      </c>
      <c r="I57" s="26">
        <f t="shared" si="23"/>
        <v>0.16415112365812468</v>
      </c>
      <c r="K57"/>
      <c r="L57" s="25" t="s">
        <v>43</v>
      </c>
      <c r="M57" s="26">
        <f>M55/M52</f>
        <v>0.21855169111905143</v>
      </c>
      <c r="N57" s="26">
        <f>N55/N52</f>
        <v>0.22884920878416615</v>
      </c>
      <c r="O57" s="27">
        <f>O55/O52</f>
        <v>0.21899202375701191</v>
      </c>
    </row>
    <row r="58" spans="1:15" ht="15.75" thickTop="1">
      <c r="A58"/>
      <c r="B58"/>
      <c r="C58"/>
      <c r="D58"/>
      <c r="E58"/>
      <c r="F58"/>
      <c r="G58"/>
      <c r="H58"/>
      <c r="I58"/>
      <c r="K58"/>
      <c r="L58"/>
      <c r="M58"/>
      <c r="N58"/>
      <c r="O58" s="13"/>
    </row>
    <row r="59" spans="1:15">
      <c r="A59"/>
      <c r="B59"/>
      <c r="C59"/>
      <c r="D59"/>
      <c r="E59"/>
      <c r="F59"/>
      <c r="G59"/>
      <c r="H59"/>
      <c r="I59"/>
      <c r="K59"/>
      <c r="L59"/>
      <c r="M59"/>
      <c r="N59"/>
      <c r="O59" s="13"/>
    </row>
    <row r="60" spans="1:15">
      <c r="A60"/>
      <c r="B60"/>
      <c r="C60"/>
      <c r="D60"/>
      <c r="E60"/>
      <c r="F60"/>
      <c r="G60"/>
      <c r="H60"/>
      <c r="I60"/>
      <c r="K60"/>
      <c r="L60"/>
      <c r="M60"/>
      <c r="N60"/>
      <c r="O60" s="13"/>
    </row>
    <row r="61" spans="1:15" ht="21">
      <c r="A61">
        <v>307.7</v>
      </c>
      <c r="B61" s="15">
        <v>2008</v>
      </c>
      <c r="C61" s="14" t="s">
        <v>45</v>
      </c>
      <c r="D61" s="14" t="s">
        <v>38</v>
      </c>
      <c r="E61" s="14" t="s">
        <v>46</v>
      </c>
      <c r="F61" s="14" t="s">
        <v>47</v>
      </c>
      <c r="G61" s="14" t="s">
        <v>48</v>
      </c>
      <c r="H61" s="14" t="s">
        <v>49</v>
      </c>
      <c r="I61" s="14" t="s">
        <v>50</v>
      </c>
      <c r="K61">
        <v>307.7</v>
      </c>
      <c r="L61" s="15">
        <v>2008</v>
      </c>
      <c r="M61" s="14" t="s">
        <v>38</v>
      </c>
      <c r="N61" s="14" t="s">
        <v>39</v>
      </c>
      <c r="O61" s="16" t="s">
        <v>40</v>
      </c>
    </row>
    <row r="62" spans="1:15">
      <c r="A62"/>
      <c r="B62" s="14" t="s">
        <v>18</v>
      </c>
      <c r="C62" s="17">
        <v>479167</v>
      </c>
      <c r="D62" s="17">
        <v>3220352</v>
      </c>
      <c r="E62" s="17">
        <v>405273</v>
      </c>
      <c r="F62" s="17">
        <v>206266</v>
      </c>
      <c r="G62" s="17">
        <v>97134</v>
      </c>
      <c r="H62" s="17">
        <v>275077</v>
      </c>
      <c r="I62" s="17">
        <v>1924081</v>
      </c>
      <c r="K62"/>
      <c r="L62" s="14" t="s">
        <v>18</v>
      </c>
      <c r="M62" s="17">
        <v>3070154</v>
      </c>
      <c r="N62" s="17">
        <v>150198</v>
      </c>
      <c r="O62" s="18">
        <f>SUM(M62:N62)</f>
        <v>3220352</v>
      </c>
    </row>
    <row r="63" spans="1:15">
      <c r="A63"/>
      <c r="B63" s="14" t="s">
        <v>23</v>
      </c>
      <c r="C63" s="17">
        <v>492107</v>
      </c>
      <c r="D63" s="17">
        <v>3154844</v>
      </c>
      <c r="E63" s="17">
        <v>364220</v>
      </c>
      <c r="F63" s="17">
        <v>108796</v>
      </c>
      <c r="G63" s="17">
        <v>74613</v>
      </c>
      <c r="H63" s="17">
        <v>266050</v>
      </c>
      <c r="I63" s="17">
        <v>2105234</v>
      </c>
      <c r="K63"/>
      <c r="L63" s="14" t="s">
        <v>23</v>
      </c>
      <c r="M63" s="17">
        <v>3002087</v>
      </c>
      <c r="N63" s="17">
        <v>152757</v>
      </c>
      <c r="O63" s="18">
        <f>SUM(M63:N63)</f>
        <v>3154844</v>
      </c>
    </row>
    <row r="64" spans="1:15">
      <c r="A64"/>
      <c r="B64" s="14" t="s">
        <v>27</v>
      </c>
      <c r="C64" s="19">
        <v>18775</v>
      </c>
      <c r="D64" s="19">
        <v>150949</v>
      </c>
      <c r="E64" s="19">
        <v>21350</v>
      </c>
      <c r="F64" s="19">
        <v>9975</v>
      </c>
      <c r="G64" s="19">
        <v>4009</v>
      </c>
      <c r="H64" s="19">
        <v>16124</v>
      </c>
      <c r="I64" s="19">
        <v>79591</v>
      </c>
      <c r="K64"/>
      <c r="L64" s="14" t="s">
        <v>27</v>
      </c>
      <c r="M64" s="19">
        <v>145939</v>
      </c>
      <c r="N64" s="19">
        <v>5010</v>
      </c>
      <c r="O64" s="18">
        <f>SUM(M64:N64)</f>
        <v>150949</v>
      </c>
    </row>
    <row r="65" spans="1:15">
      <c r="A65"/>
      <c r="B65" s="20" t="s">
        <v>41</v>
      </c>
      <c r="C65" s="21">
        <f t="shared" ref="C65:I65" si="24">C62-C63+C64</f>
        <v>5835</v>
      </c>
      <c r="D65" s="21">
        <f t="shared" si="24"/>
        <v>216457</v>
      </c>
      <c r="E65" s="21">
        <f t="shared" si="24"/>
        <v>62403</v>
      </c>
      <c r="F65" s="21">
        <f t="shared" si="24"/>
        <v>107445</v>
      </c>
      <c r="G65" s="21">
        <f t="shared" si="24"/>
        <v>26530</v>
      </c>
      <c r="H65" s="21">
        <f t="shared" si="24"/>
        <v>25151</v>
      </c>
      <c r="I65" s="21">
        <f t="shared" si="24"/>
        <v>-101562</v>
      </c>
      <c r="K65"/>
      <c r="L65" s="20" t="s">
        <v>41</v>
      </c>
      <c r="M65" s="21">
        <f>M62-M63+M64</f>
        <v>214006</v>
      </c>
      <c r="N65" s="21">
        <f>N62-N63+N64</f>
        <v>2451</v>
      </c>
      <c r="O65" s="22">
        <f>O62-O63+O64</f>
        <v>216457</v>
      </c>
    </row>
    <row r="66" spans="1:15">
      <c r="A66" t="s">
        <v>42</v>
      </c>
      <c r="B66" s="23">
        <f>C3</f>
        <v>2019</v>
      </c>
      <c r="C66" s="24">
        <f>C65*$F$3/$A61</f>
        <v>8886.191095222619</v>
      </c>
      <c r="D66" s="24">
        <f t="shared" ref="D66:I66" si="25">D65*$F$3/$A61</f>
        <v>329644.94702632434</v>
      </c>
      <c r="E66" s="24">
        <f t="shared" si="25"/>
        <v>95034.272993175182</v>
      </c>
      <c r="F66" s="24">
        <f t="shared" si="25"/>
        <v>163629.27201819955</v>
      </c>
      <c r="G66" s="24">
        <f t="shared" si="25"/>
        <v>40402.853428664283</v>
      </c>
      <c r="H66" s="24">
        <f t="shared" si="25"/>
        <v>38302.757881052981</v>
      </c>
      <c r="I66" s="24">
        <f t="shared" si="25"/>
        <v>-154669.98115047126</v>
      </c>
      <c r="K66" t="s">
        <v>42</v>
      </c>
      <c r="L66" s="23">
        <f>M3</f>
        <v>2018</v>
      </c>
      <c r="M66" s="24">
        <f>M65*$F$3/$A$61</f>
        <v>325912.28989275271</v>
      </c>
      <c r="N66" s="24">
        <f t="shared" ref="N66:O66" si="26">N65*$F$3/$A$61</f>
        <v>3732.6571335716612</v>
      </c>
      <c r="O66" s="24">
        <f t="shared" si="26"/>
        <v>329644.94702632434</v>
      </c>
    </row>
    <row r="67" spans="1:15" ht="15.75" thickBot="1">
      <c r="A67"/>
      <c r="B67" s="25" t="s">
        <v>43</v>
      </c>
      <c r="C67" s="26">
        <f t="shared" ref="C67:I67" si="27">C65/C62</f>
        <v>1.2177382833124986E-2</v>
      </c>
      <c r="D67" s="26">
        <f t="shared" si="27"/>
        <v>6.7215323045431055E-2</v>
      </c>
      <c r="E67" s="26">
        <f t="shared" si="27"/>
        <v>0.1539776891132644</v>
      </c>
      <c r="F67" s="26">
        <f t="shared" si="27"/>
        <v>0.5209050449419681</v>
      </c>
      <c r="G67" s="26">
        <f t="shared" si="27"/>
        <v>0.27312784400930673</v>
      </c>
      <c r="H67" s="26">
        <f t="shared" si="27"/>
        <v>9.143258069558706E-2</v>
      </c>
      <c r="I67" s="26">
        <f t="shared" si="27"/>
        <v>-5.278468006284559E-2</v>
      </c>
      <c r="K67"/>
      <c r="L67" s="25" t="s">
        <v>43</v>
      </c>
      <c r="M67" s="26">
        <f>M65/M62</f>
        <v>6.9705298170710653E-2</v>
      </c>
      <c r="N67" s="26">
        <f>N65/N62</f>
        <v>1.6318459633284065E-2</v>
      </c>
      <c r="O67" s="27">
        <f>O65/O62</f>
        <v>6.7215323045431055E-2</v>
      </c>
    </row>
    <row r="68" spans="1:15" ht="15.75" thickTop="1">
      <c r="A68"/>
      <c r="B68"/>
      <c r="C68"/>
      <c r="D68"/>
      <c r="E68"/>
      <c r="F68"/>
      <c r="G68"/>
      <c r="H68"/>
      <c r="I68"/>
      <c r="K68"/>
      <c r="L68"/>
      <c r="M68"/>
      <c r="N68"/>
      <c r="O68" s="13"/>
    </row>
    <row r="69" spans="1:15">
      <c r="A69"/>
      <c r="B69"/>
      <c r="C69"/>
      <c r="D69"/>
      <c r="E69"/>
      <c r="F69"/>
      <c r="G69"/>
      <c r="H69"/>
      <c r="I69"/>
      <c r="K69"/>
      <c r="L69"/>
      <c r="M69"/>
      <c r="N69"/>
      <c r="O69" s="13"/>
    </row>
    <row r="70" spans="1:15" ht="21">
      <c r="A70">
        <v>344.6</v>
      </c>
      <c r="B70" s="15">
        <v>2009</v>
      </c>
      <c r="C70" s="14" t="s">
        <v>45</v>
      </c>
      <c r="D70" s="14" t="s">
        <v>38</v>
      </c>
      <c r="E70" s="14" t="s">
        <v>46</v>
      </c>
      <c r="F70" s="14" t="s">
        <v>47</v>
      </c>
      <c r="G70" s="14" t="s">
        <v>48</v>
      </c>
      <c r="H70" s="14" t="s">
        <v>49</v>
      </c>
      <c r="I70" s="14" t="s">
        <v>50</v>
      </c>
      <c r="K70">
        <v>344.6</v>
      </c>
      <c r="L70" s="15">
        <v>2009</v>
      </c>
      <c r="M70" s="14" t="s">
        <v>38</v>
      </c>
      <c r="N70" s="14" t="s">
        <v>39</v>
      </c>
      <c r="O70" s="16" t="s">
        <v>40</v>
      </c>
    </row>
    <row r="71" spans="1:15">
      <c r="A71"/>
      <c r="B71" s="14" t="s">
        <v>18</v>
      </c>
      <c r="C71" s="17">
        <v>497317</v>
      </c>
      <c r="D71" s="17">
        <v>3149335</v>
      </c>
      <c r="E71" s="17">
        <v>436581</v>
      </c>
      <c r="F71" s="17">
        <v>171104</v>
      </c>
      <c r="G71" s="17">
        <v>93957</v>
      </c>
      <c r="H71" s="17">
        <v>262345</v>
      </c>
      <c r="I71" s="17">
        <v>2134873</v>
      </c>
      <c r="K71"/>
      <c r="L71" s="14" t="s">
        <v>18</v>
      </c>
      <c r="M71" s="17">
        <v>2989673</v>
      </c>
      <c r="N71" s="17">
        <v>159662</v>
      </c>
      <c r="O71" s="18">
        <f>SUM(M71:N71)</f>
        <v>3149335</v>
      </c>
    </row>
    <row r="72" spans="1:15">
      <c r="A72"/>
      <c r="B72" s="14" t="s">
        <v>23</v>
      </c>
      <c r="C72" s="17">
        <v>525712</v>
      </c>
      <c r="D72" s="17">
        <v>3198268</v>
      </c>
      <c r="E72" s="17">
        <v>373283</v>
      </c>
      <c r="F72" s="17">
        <v>110624</v>
      </c>
      <c r="G72" s="17">
        <v>87834</v>
      </c>
      <c r="H72" s="17">
        <v>260730</v>
      </c>
      <c r="I72" s="17">
        <v>2151078</v>
      </c>
      <c r="K72"/>
      <c r="L72" s="14" t="s">
        <v>23</v>
      </c>
      <c r="M72" s="17">
        <v>3024959</v>
      </c>
      <c r="N72" s="17">
        <v>173309</v>
      </c>
      <c r="O72" s="18">
        <f>SUM(M72:N72)</f>
        <v>3198268</v>
      </c>
    </row>
    <row r="73" spans="1:15">
      <c r="A73"/>
      <c r="B73" s="14" t="s">
        <v>27</v>
      </c>
      <c r="C73" s="19">
        <v>18172</v>
      </c>
      <c r="D73" s="19">
        <v>164711</v>
      </c>
      <c r="E73" s="19">
        <v>24178</v>
      </c>
      <c r="F73" s="19">
        <v>0</v>
      </c>
      <c r="G73" s="19">
        <v>5176</v>
      </c>
      <c r="H73" s="19">
        <v>16431</v>
      </c>
      <c r="I73" s="19">
        <v>107469</v>
      </c>
      <c r="K73"/>
      <c r="L73" s="14" t="s">
        <v>27</v>
      </c>
      <c r="M73" s="19">
        <v>159385</v>
      </c>
      <c r="N73" s="19">
        <v>5326</v>
      </c>
      <c r="O73" s="18">
        <f>SUM(M73:N73)</f>
        <v>164711</v>
      </c>
    </row>
    <row r="74" spans="1:15">
      <c r="A74"/>
      <c r="B74" s="20" t="s">
        <v>41</v>
      </c>
      <c r="C74" s="21">
        <f t="shared" ref="C74:I74" si="28">C71-C72+C73</f>
        <v>-10223</v>
      </c>
      <c r="D74" s="21">
        <f t="shared" si="28"/>
        <v>115778</v>
      </c>
      <c r="E74" s="21">
        <f t="shared" si="28"/>
        <v>87476</v>
      </c>
      <c r="F74" s="21">
        <f t="shared" si="28"/>
        <v>60480</v>
      </c>
      <c r="G74" s="21">
        <f t="shared" si="28"/>
        <v>11299</v>
      </c>
      <c r="H74" s="21">
        <f t="shared" si="28"/>
        <v>18046</v>
      </c>
      <c r="I74" s="21">
        <f t="shared" si="28"/>
        <v>91264</v>
      </c>
      <c r="K74"/>
      <c r="L74" s="20" t="s">
        <v>41</v>
      </c>
      <c r="M74" s="21">
        <f>M71-M72+M73</f>
        <v>124099</v>
      </c>
      <c r="N74" s="21">
        <f>N71-N72+N73</f>
        <v>-8321</v>
      </c>
      <c r="O74" s="22">
        <f>O71-O72+O73</f>
        <v>115778</v>
      </c>
    </row>
    <row r="75" spans="1:15">
      <c r="A75" t="s">
        <v>42</v>
      </c>
      <c r="B75" s="23">
        <f>C3</f>
        <v>2019</v>
      </c>
      <c r="C75" s="24">
        <f>C74*$F$3/$A70</f>
        <v>-13901.6186883343</v>
      </c>
      <c r="D75" s="24">
        <f t="shared" ref="D75:I75" si="29">D74*$F$3/$A70</f>
        <v>157439.26523505515</v>
      </c>
      <c r="E75" s="24">
        <f t="shared" si="29"/>
        <v>118953.14451538015</v>
      </c>
      <c r="F75" s="24">
        <f t="shared" si="29"/>
        <v>82242.971561230413</v>
      </c>
      <c r="G75" s="24">
        <f t="shared" si="29"/>
        <v>15364.803830528148</v>
      </c>
      <c r="H75" s="24">
        <f t="shared" si="29"/>
        <v>24539.627394080089</v>
      </c>
      <c r="I75" s="24">
        <f t="shared" si="29"/>
        <v>124104.20893789901</v>
      </c>
      <c r="K75" t="s">
        <v>42</v>
      </c>
      <c r="L75" s="23">
        <f>M3</f>
        <v>2018</v>
      </c>
      <c r="M75" s="24">
        <f>M74*$F3/$A$70</f>
        <v>168754.47301218804</v>
      </c>
      <c r="N75" s="24">
        <f t="shared" ref="N75:O75" si="30">N74*$F3/$A$70</f>
        <v>-11315.207777132908</v>
      </c>
      <c r="O75" s="24">
        <f t="shared" si="30"/>
        <v>157439.26523505515</v>
      </c>
    </row>
    <row r="76" spans="1:15" ht="15.75" thickBot="1">
      <c r="A76"/>
      <c r="B76" s="25" t="s">
        <v>43</v>
      </c>
      <c r="C76" s="26">
        <f t="shared" ref="C76:I76" si="31">C74/C71</f>
        <v>-2.0556305133345533E-2</v>
      </c>
      <c r="D76" s="26">
        <f t="shared" si="31"/>
        <v>3.6762681645490236E-2</v>
      </c>
      <c r="E76" s="26">
        <f t="shared" si="31"/>
        <v>0.20036602600662878</v>
      </c>
      <c r="F76" s="26">
        <f t="shared" si="31"/>
        <v>0.35346923508509442</v>
      </c>
      <c r="G76" s="26">
        <f t="shared" si="31"/>
        <v>0.12025713890396671</v>
      </c>
      <c r="H76" s="26">
        <f t="shared" si="31"/>
        <v>6.8787283920028974E-2</v>
      </c>
      <c r="I76" s="26">
        <f t="shared" si="31"/>
        <v>4.27491471389633E-2</v>
      </c>
      <c r="K76"/>
      <c r="L76" s="25" t="s">
        <v>43</v>
      </c>
      <c r="M76" s="26">
        <f>M74/M71</f>
        <v>4.1509221911560229E-2</v>
      </c>
      <c r="N76" s="26">
        <f>N74/N71</f>
        <v>-5.2116345780461225E-2</v>
      </c>
      <c r="O76" s="27">
        <f>O74/O71</f>
        <v>3.6762681645490236E-2</v>
      </c>
    </row>
    <row r="77" spans="1:15" ht="15.75" thickTop="1">
      <c r="A77"/>
      <c r="B77"/>
      <c r="C77"/>
      <c r="D77"/>
      <c r="E77"/>
      <c r="F77"/>
      <c r="G77"/>
      <c r="H77"/>
      <c r="I77"/>
      <c r="K77"/>
      <c r="L77"/>
      <c r="M77"/>
      <c r="N77"/>
      <c r="O77" s="13"/>
    </row>
    <row r="78" spans="1:15">
      <c r="A78"/>
      <c r="B78"/>
      <c r="C78"/>
      <c r="D78"/>
      <c r="E78"/>
      <c r="F78"/>
      <c r="G78"/>
      <c r="H78"/>
      <c r="I78"/>
      <c r="K78"/>
      <c r="L78"/>
      <c r="M78"/>
      <c r="N78"/>
      <c r="O78" s="13"/>
    </row>
    <row r="79" spans="1:15" ht="21">
      <c r="A79">
        <v>363.2</v>
      </c>
      <c r="B79" s="15">
        <v>2010</v>
      </c>
      <c r="C79" s="14" t="s">
        <v>45</v>
      </c>
      <c r="D79" s="14" t="s">
        <v>38</v>
      </c>
      <c r="E79" s="14" t="s">
        <v>46</v>
      </c>
      <c r="F79" s="14" t="s">
        <v>47</v>
      </c>
      <c r="G79" s="14" t="s">
        <v>48</v>
      </c>
      <c r="H79" s="14" t="s">
        <v>49</v>
      </c>
      <c r="I79" s="14" t="s">
        <v>50</v>
      </c>
      <c r="K79">
        <v>363.2</v>
      </c>
      <c r="L79" s="15">
        <v>2010</v>
      </c>
      <c r="M79" s="14" t="s">
        <v>38</v>
      </c>
      <c r="N79" s="14" t="s">
        <v>39</v>
      </c>
      <c r="O79" s="16" t="s">
        <v>40</v>
      </c>
    </row>
    <row r="80" spans="1:15">
      <c r="A80"/>
      <c r="B80" s="14" t="s">
        <v>18</v>
      </c>
      <c r="C80" s="17">
        <v>503799</v>
      </c>
      <c r="D80" s="17">
        <v>3344090</v>
      </c>
      <c r="E80" s="17">
        <v>455883</v>
      </c>
      <c r="F80" s="17">
        <v>138461</v>
      </c>
      <c r="G80" s="17">
        <v>91330</v>
      </c>
      <c r="H80" s="17">
        <v>301237</v>
      </c>
      <c r="I80" s="17">
        <v>2109380</v>
      </c>
      <c r="K80"/>
      <c r="L80" s="14" t="s">
        <v>18</v>
      </c>
      <c r="M80" s="17">
        <v>3166554</v>
      </c>
      <c r="N80" s="17">
        <v>177536</v>
      </c>
      <c r="O80" s="18">
        <f>SUM(M80:N80)</f>
        <v>3344090</v>
      </c>
    </row>
    <row r="81" spans="1:15">
      <c r="A81"/>
      <c r="B81" s="14" t="s">
        <v>23</v>
      </c>
      <c r="C81" s="17">
        <v>533497</v>
      </c>
      <c r="D81" s="17">
        <v>3182067</v>
      </c>
      <c r="E81" s="17">
        <v>417850</v>
      </c>
      <c r="F81" s="17">
        <v>132141</v>
      </c>
      <c r="G81" s="17">
        <v>91173</v>
      </c>
      <c r="H81" s="17">
        <v>288507</v>
      </c>
      <c r="I81" s="17">
        <v>1965141</v>
      </c>
      <c r="K81"/>
      <c r="L81" s="14" t="s">
        <v>23</v>
      </c>
      <c r="M81" s="17">
        <v>2970790</v>
      </c>
      <c r="N81" s="17">
        <v>211277</v>
      </c>
      <c r="O81" s="18">
        <f>SUM(M81:N81)</f>
        <v>3182067</v>
      </c>
    </row>
    <row r="82" spans="1:15">
      <c r="A82"/>
      <c r="B82" s="14" t="s">
        <v>27</v>
      </c>
      <c r="C82" s="19">
        <v>16290</v>
      </c>
      <c r="D82" s="19">
        <v>217775</v>
      </c>
      <c r="E82" s="19">
        <v>26023</v>
      </c>
      <c r="F82" s="19">
        <v>10906</v>
      </c>
      <c r="G82" s="19">
        <v>5346</v>
      </c>
      <c r="H82" s="19">
        <v>16070</v>
      </c>
      <c r="I82" s="19">
        <v>153378</v>
      </c>
      <c r="K82"/>
      <c r="L82" s="14" t="s">
        <v>27</v>
      </c>
      <c r="M82" s="19">
        <v>211957</v>
      </c>
      <c r="N82" s="19">
        <v>5818</v>
      </c>
      <c r="O82" s="18">
        <f>SUM(M82:N82)</f>
        <v>217775</v>
      </c>
    </row>
    <row r="83" spans="1:15">
      <c r="A83"/>
      <c r="B83" s="20" t="s">
        <v>41</v>
      </c>
      <c r="C83" s="21">
        <f t="shared" ref="C83:I83" si="32">C80-C81+C82</f>
        <v>-13408</v>
      </c>
      <c r="D83" s="21">
        <f t="shared" si="32"/>
        <v>379798</v>
      </c>
      <c r="E83" s="21">
        <f t="shared" si="32"/>
        <v>64056</v>
      </c>
      <c r="F83" s="21">
        <f t="shared" si="32"/>
        <v>17226</v>
      </c>
      <c r="G83" s="21">
        <f t="shared" si="32"/>
        <v>5503</v>
      </c>
      <c r="H83" s="21">
        <f t="shared" si="32"/>
        <v>28800</v>
      </c>
      <c r="I83" s="21">
        <f t="shared" si="32"/>
        <v>297617</v>
      </c>
      <c r="K83"/>
      <c r="L83" s="20" t="s">
        <v>41</v>
      </c>
      <c r="M83" s="21">
        <f>M80-M81+M82</f>
        <v>407721</v>
      </c>
      <c r="N83" s="21">
        <f>N80-N81+N82</f>
        <v>-27923</v>
      </c>
      <c r="O83" s="22">
        <f>O80-O81+O82</f>
        <v>379798</v>
      </c>
    </row>
    <row r="84" spans="1:15">
      <c r="A84" t="s">
        <v>42</v>
      </c>
      <c r="B84" s="23">
        <f>C3</f>
        <v>2019</v>
      </c>
      <c r="C84" s="24">
        <f>C83*$F$3/$A79</f>
        <v>-17298.977973568286</v>
      </c>
      <c r="D84" s="24">
        <f t="shared" ref="D84:I84" si="33">D83*$F$3/$A79</f>
        <v>490014.71035242296</v>
      </c>
      <c r="E84" s="24">
        <f t="shared" si="33"/>
        <v>82644.938325991199</v>
      </c>
      <c r="F84" s="24">
        <f t="shared" si="33"/>
        <v>22224.95484581498</v>
      </c>
      <c r="G84" s="24">
        <f t="shared" si="33"/>
        <v>7099.9609030837019</v>
      </c>
      <c r="H84" s="24">
        <f t="shared" si="33"/>
        <v>37157.709251101325</v>
      </c>
      <c r="I84" s="24">
        <f t="shared" si="33"/>
        <v>383984.92896475777</v>
      </c>
      <c r="K84" t="s">
        <v>42</v>
      </c>
      <c r="L84" s="23">
        <f>M3</f>
        <v>2018</v>
      </c>
      <c r="M84" s="24">
        <f>M83*$F$3/$A$79</f>
        <v>526040.91574889875</v>
      </c>
      <c r="N84" s="24">
        <f t="shared" ref="N84:O84" si="34">N83*$F$3/$A$79</f>
        <v>-36026.205396475772</v>
      </c>
      <c r="O84" s="24">
        <f t="shared" si="34"/>
        <v>490014.71035242296</v>
      </c>
    </row>
    <row r="85" spans="1:15" ht="15.75" thickBot="1">
      <c r="A85"/>
      <c r="B85" s="25" t="s">
        <v>43</v>
      </c>
      <c r="C85" s="26">
        <f t="shared" ref="C85:I85" si="35">C83/C80</f>
        <v>-2.6613788435467318E-2</v>
      </c>
      <c r="D85" s="26">
        <f t="shared" si="35"/>
        <v>0.11357290025089038</v>
      </c>
      <c r="E85" s="26">
        <f t="shared" si="35"/>
        <v>0.14050973605069722</v>
      </c>
      <c r="F85" s="26">
        <f t="shared" si="35"/>
        <v>0.12441048381854819</v>
      </c>
      <c r="G85" s="26">
        <f t="shared" si="35"/>
        <v>6.0254023869484287E-2</v>
      </c>
      <c r="H85" s="26">
        <f t="shared" si="35"/>
        <v>9.560578547787954E-2</v>
      </c>
      <c r="I85" s="26">
        <f t="shared" si="35"/>
        <v>0.14109216926300619</v>
      </c>
      <c r="K85"/>
      <c r="L85" s="25" t="s">
        <v>43</v>
      </c>
      <c r="M85" s="26">
        <f>M83/M80</f>
        <v>0.12875858109478</v>
      </c>
      <c r="N85" s="26">
        <f>N83/N80</f>
        <v>-0.15728077685652486</v>
      </c>
      <c r="O85" s="27">
        <f>O83/O80</f>
        <v>0.11357290025089038</v>
      </c>
    </row>
    <row r="86" spans="1:15" ht="15.75" thickTop="1">
      <c r="A86"/>
      <c r="B86"/>
      <c r="C86"/>
      <c r="D86"/>
      <c r="E86"/>
      <c r="F86"/>
      <c r="G86"/>
      <c r="H86"/>
      <c r="I86"/>
      <c r="K86"/>
      <c r="L86"/>
      <c r="M86"/>
      <c r="N86"/>
      <c r="O86" s="28"/>
    </row>
    <row r="87" spans="1:15">
      <c r="A87"/>
      <c r="B87"/>
      <c r="C87"/>
      <c r="D87"/>
      <c r="E87"/>
      <c r="F87"/>
      <c r="G87"/>
      <c r="H87"/>
      <c r="I87"/>
      <c r="K87"/>
      <c r="L87"/>
      <c r="M87"/>
      <c r="N87"/>
      <c r="O87" s="28"/>
    </row>
    <row r="88" spans="1:15">
      <c r="A88"/>
      <c r="B88"/>
      <c r="C88"/>
      <c r="D88"/>
      <c r="E88"/>
      <c r="F88"/>
      <c r="G88"/>
      <c r="H88"/>
      <c r="I88"/>
      <c r="K88"/>
      <c r="L88"/>
      <c r="M88"/>
      <c r="N88"/>
      <c r="O88" s="28"/>
    </row>
    <row r="89" spans="1:15">
      <c r="A89"/>
      <c r="B89"/>
      <c r="C89"/>
      <c r="D89"/>
      <c r="E89"/>
      <c r="F89"/>
      <c r="G89"/>
      <c r="H89"/>
      <c r="I89"/>
      <c r="K89"/>
      <c r="L89"/>
      <c r="M89"/>
      <c r="N89"/>
      <c r="O89" s="28"/>
    </row>
    <row r="90" spans="1:15" ht="21">
      <c r="A90" s="29">
        <v>377.7</v>
      </c>
      <c r="B90" s="15">
        <v>2011</v>
      </c>
      <c r="C90" s="14" t="s">
        <v>45</v>
      </c>
      <c r="D90" s="14" t="s">
        <v>38</v>
      </c>
      <c r="E90" s="14" t="s">
        <v>46</v>
      </c>
      <c r="F90" s="14" t="s">
        <v>47</v>
      </c>
      <c r="G90" s="14" t="s">
        <v>48</v>
      </c>
      <c r="H90" s="14" t="s">
        <v>49</v>
      </c>
      <c r="I90" s="14" t="s">
        <v>50</v>
      </c>
      <c r="K90" s="29">
        <v>377.7</v>
      </c>
      <c r="L90" s="15">
        <v>2011</v>
      </c>
      <c r="M90" s="14" t="s">
        <v>38</v>
      </c>
      <c r="N90" s="14" t="s">
        <v>39</v>
      </c>
      <c r="O90" s="16" t="s">
        <v>40</v>
      </c>
    </row>
    <row r="91" spans="1:15">
      <c r="A91"/>
      <c r="B91" s="14" t="s">
        <v>18</v>
      </c>
      <c r="C91" s="17">
        <v>528584</v>
      </c>
      <c r="D91" s="17">
        <v>3482493</v>
      </c>
      <c r="E91" s="17">
        <v>468285</v>
      </c>
      <c r="F91" s="17">
        <v>156691</v>
      </c>
      <c r="G91" s="17">
        <v>96905.508857727051</v>
      </c>
      <c r="H91" s="17">
        <v>354282.80010414124</v>
      </c>
      <c r="I91" s="17">
        <v>2577061</v>
      </c>
      <c r="K91"/>
      <c r="L91" s="14" t="s">
        <v>18</v>
      </c>
      <c r="M91" s="17">
        <v>3319406</v>
      </c>
      <c r="N91" s="17">
        <v>163087</v>
      </c>
      <c r="O91" s="18">
        <f>SUM(M91:N91)</f>
        <v>3482493</v>
      </c>
    </row>
    <row r="92" spans="1:15">
      <c r="A92"/>
      <c r="B92" s="14" t="s">
        <v>23</v>
      </c>
      <c r="C92" s="17">
        <v>529955</v>
      </c>
      <c r="D92" s="17">
        <v>3336391</v>
      </c>
      <c r="E92" s="17">
        <v>461845</v>
      </c>
      <c r="F92" s="17">
        <v>149003</v>
      </c>
      <c r="G92" s="17">
        <v>90222.458612442017</v>
      </c>
      <c r="H92" s="17">
        <v>294895.4279460907</v>
      </c>
      <c r="I92" s="17">
        <v>2277621</v>
      </c>
      <c r="K92"/>
      <c r="L92" s="14" t="s">
        <v>23</v>
      </c>
      <c r="M92" s="17">
        <v>3152005</v>
      </c>
      <c r="N92" s="17">
        <v>184386</v>
      </c>
      <c r="O92" s="18">
        <f>SUM(M92:N92)</f>
        <v>3336391</v>
      </c>
    </row>
    <row r="93" spans="1:15">
      <c r="A93"/>
      <c r="B93" s="14" t="s">
        <v>27</v>
      </c>
      <c r="C93" s="19">
        <v>17364</v>
      </c>
      <c r="D93" s="19">
        <v>218948</v>
      </c>
      <c r="E93" s="19">
        <v>26056</v>
      </c>
      <c r="F93" s="19">
        <v>21300</v>
      </c>
      <c r="G93" s="19">
        <v>4462.7821044921875</v>
      </c>
      <c r="H93" s="19">
        <v>15147</v>
      </c>
      <c r="I93" s="19">
        <v>166663</v>
      </c>
      <c r="K93"/>
      <c r="L93" s="14" t="s">
        <v>27</v>
      </c>
      <c r="M93" s="19">
        <v>213027</v>
      </c>
      <c r="N93" s="19">
        <v>5921</v>
      </c>
      <c r="O93" s="18">
        <f>SUM(M93:N93)</f>
        <v>218948</v>
      </c>
    </row>
    <row r="94" spans="1:15">
      <c r="A94"/>
      <c r="B94" s="20" t="s">
        <v>41</v>
      </c>
      <c r="C94" s="21">
        <f t="shared" ref="C94:I94" si="36">C91-C92+C93</f>
        <v>15993</v>
      </c>
      <c r="D94" s="21">
        <f t="shared" si="36"/>
        <v>365050</v>
      </c>
      <c r="E94" s="21">
        <f t="shared" si="36"/>
        <v>32496</v>
      </c>
      <c r="F94" s="21">
        <f t="shared" si="36"/>
        <v>28988</v>
      </c>
      <c r="G94" s="21">
        <f>G91-G92+G93</f>
        <v>11145.832349777222</v>
      </c>
      <c r="H94" s="21">
        <f t="shared" si="36"/>
        <v>74534.372158050537</v>
      </c>
      <c r="I94" s="21">
        <f t="shared" si="36"/>
        <v>466103</v>
      </c>
      <c r="K94"/>
      <c r="L94" s="20" t="s">
        <v>41</v>
      </c>
      <c r="M94" s="21">
        <f>M91-M92+M93</f>
        <v>380428</v>
      </c>
      <c r="N94" s="21">
        <f>N91-N92+N93</f>
        <v>-15378</v>
      </c>
      <c r="O94" s="22">
        <f>O91-O92+O93</f>
        <v>365050</v>
      </c>
    </row>
    <row r="95" spans="1:15">
      <c r="A95" t="s">
        <v>42</v>
      </c>
      <c r="B95" s="23">
        <f>C3</f>
        <v>2019</v>
      </c>
      <c r="C95" s="24">
        <f>C94*$F$3/$A90</f>
        <v>19841.990468625896</v>
      </c>
      <c r="D95" s="24">
        <f t="shared" ref="D95:I95" si="37">D94*$F$3/$A90</f>
        <v>452905.55996822874</v>
      </c>
      <c r="E95" s="24">
        <f t="shared" si="37"/>
        <v>40316.72120730739</v>
      </c>
      <c r="F95" s="24">
        <f t="shared" si="37"/>
        <v>35964.460683081816</v>
      </c>
      <c r="G95" s="24">
        <f t="shared" si="37"/>
        <v>13828.268570573488</v>
      </c>
      <c r="H95" s="24">
        <f t="shared" si="37"/>
        <v>92472.350524920519</v>
      </c>
      <c r="I95" s="24">
        <f t="shared" si="37"/>
        <v>578278.70214455924</v>
      </c>
      <c r="K95" t="s">
        <v>42</v>
      </c>
      <c r="L95" s="23">
        <f>M3</f>
        <v>2018</v>
      </c>
      <c r="M95" s="24">
        <f>M94*$F$3/$A$90</f>
        <v>471984.54011119943</v>
      </c>
      <c r="N95" s="24">
        <f t="shared" ref="N95:O95" si="38">N94*$F$3/$A$90</f>
        <v>-19078.980142970613</v>
      </c>
      <c r="O95" s="24">
        <f t="shared" si="38"/>
        <v>452905.55996822874</v>
      </c>
    </row>
    <row r="96" spans="1:15" ht="15.75" thickBot="1">
      <c r="A96"/>
      <c r="B96" s="25" t="s">
        <v>43</v>
      </c>
      <c r="C96" s="26">
        <f t="shared" ref="C96:I96" si="39">C94/C91</f>
        <v>3.0256307417553311E-2</v>
      </c>
      <c r="D96" s="26">
        <f t="shared" si="39"/>
        <v>0.10482433130518855</v>
      </c>
      <c r="E96" s="26">
        <f t="shared" si="39"/>
        <v>6.939363848938146E-2</v>
      </c>
      <c r="F96" s="26">
        <f t="shared" si="39"/>
        <v>0.18500105302793396</v>
      </c>
      <c r="G96" s="26">
        <f t="shared" si="39"/>
        <v>0.11501753080045331</v>
      </c>
      <c r="H96" s="26">
        <f t="shared" si="39"/>
        <v>0.21038100674416371</v>
      </c>
      <c r="I96" s="26">
        <f t="shared" si="39"/>
        <v>0.1808661106586146</v>
      </c>
      <c r="K96"/>
      <c r="L96" s="25" t="s">
        <v>43</v>
      </c>
      <c r="M96" s="26">
        <f>M94/M91</f>
        <v>0.1146072520203916</v>
      </c>
      <c r="N96" s="26">
        <f>N94/N91</f>
        <v>-9.4293229993806987E-2</v>
      </c>
      <c r="O96" s="27">
        <f>O94/O91</f>
        <v>0.10482433130518855</v>
      </c>
    </row>
    <row r="97" spans="1:15" ht="15.75" thickTop="1">
      <c r="A97"/>
      <c r="B97"/>
      <c r="C97"/>
      <c r="D97"/>
      <c r="E97"/>
      <c r="F97"/>
      <c r="G97"/>
      <c r="H97"/>
      <c r="I97"/>
      <c r="K97"/>
      <c r="L97"/>
      <c r="M97"/>
      <c r="N97"/>
      <c r="O97" s="13"/>
    </row>
    <row r="98" spans="1:15">
      <c r="A98"/>
      <c r="B98"/>
      <c r="C98"/>
      <c r="D98"/>
      <c r="E98"/>
      <c r="F98"/>
      <c r="G98"/>
      <c r="H98"/>
      <c r="I98"/>
      <c r="K98"/>
      <c r="L98"/>
      <c r="M98"/>
      <c r="N98"/>
      <c r="O98" s="13"/>
    </row>
    <row r="99" spans="1:15" ht="21">
      <c r="A99">
        <v>397.3</v>
      </c>
      <c r="B99" s="15">
        <v>2012</v>
      </c>
      <c r="C99" s="14" t="s">
        <v>45</v>
      </c>
      <c r="D99" s="14" t="s">
        <v>38</v>
      </c>
      <c r="E99" s="14" t="s">
        <v>46</v>
      </c>
      <c r="F99" s="14" t="s">
        <v>47</v>
      </c>
      <c r="G99" s="14" t="s">
        <v>48</v>
      </c>
      <c r="H99" s="14" t="s">
        <v>49</v>
      </c>
      <c r="I99" s="14" t="s">
        <v>50</v>
      </c>
      <c r="K99">
        <v>397.3</v>
      </c>
      <c r="L99" s="15">
        <v>2012</v>
      </c>
      <c r="M99" s="14" t="s">
        <v>38</v>
      </c>
      <c r="N99" s="14" t="s">
        <v>39</v>
      </c>
      <c r="O99" s="16" t="s">
        <v>40</v>
      </c>
    </row>
    <row r="100" spans="1:15">
      <c r="A100"/>
      <c r="B100" s="14" t="s">
        <v>18</v>
      </c>
      <c r="C100" s="17">
        <v>550890</v>
      </c>
      <c r="D100" s="17">
        <v>3689881</v>
      </c>
      <c r="E100" s="17">
        <v>490207</v>
      </c>
      <c r="F100" s="17">
        <v>149233</v>
      </c>
      <c r="G100" s="17">
        <v>102558</v>
      </c>
      <c r="H100" s="17">
        <v>346351</v>
      </c>
      <c r="I100" s="17">
        <v>2694529</v>
      </c>
      <c r="K100"/>
      <c r="L100" s="14" t="s">
        <v>18</v>
      </c>
      <c r="M100" s="17">
        <v>3539190</v>
      </c>
      <c r="N100" s="17">
        <v>150691</v>
      </c>
      <c r="O100" s="18">
        <f>SUM(M100:N100)</f>
        <v>3689881</v>
      </c>
    </row>
    <row r="101" spans="1:15">
      <c r="A101"/>
      <c r="B101" s="14" t="s">
        <v>23</v>
      </c>
      <c r="C101" s="17">
        <v>495245</v>
      </c>
      <c r="D101" s="17">
        <v>3412667</v>
      </c>
      <c r="E101" s="17">
        <v>476893</v>
      </c>
      <c r="F101" s="17">
        <v>158943</v>
      </c>
      <c r="G101" s="17">
        <v>92155</v>
      </c>
      <c r="H101" s="17">
        <v>329534</v>
      </c>
      <c r="I101" s="17">
        <v>2315634</v>
      </c>
      <c r="K101"/>
      <c r="L101" s="14" t="s">
        <v>23</v>
      </c>
      <c r="M101" s="17">
        <v>3256483</v>
      </c>
      <c r="N101" s="17">
        <v>156184</v>
      </c>
      <c r="O101" s="18">
        <f>SUM(M101:N101)</f>
        <v>3412667</v>
      </c>
    </row>
    <row r="102" spans="1:15">
      <c r="A102"/>
      <c r="B102" s="14" t="s">
        <v>27</v>
      </c>
      <c r="C102" s="19">
        <v>17526</v>
      </c>
      <c r="D102" s="19">
        <v>221226</v>
      </c>
      <c r="E102" s="19">
        <v>26796</v>
      </c>
      <c r="F102" s="19">
        <v>27835</v>
      </c>
      <c r="G102" s="19">
        <v>4193</v>
      </c>
      <c r="H102" s="19">
        <v>14566</v>
      </c>
      <c r="I102" s="19">
        <v>170280</v>
      </c>
      <c r="K102"/>
      <c r="L102" s="14" t="s">
        <v>27</v>
      </c>
      <c r="M102" s="19">
        <v>215261</v>
      </c>
      <c r="N102" s="19">
        <v>5965</v>
      </c>
      <c r="O102" s="18">
        <f>SUM(M102:N102)</f>
        <v>221226</v>
      </c>
    </row>
    <row r="103" spans="1:15">
      <c r="A103"/>
      <c r="B103" s="20" t="s">
        <v>41</v>
      </c>
      <c r="C103" s="21">
        <f t="shared" ref="C103:I103" si="40">C100-C101+C102</f>
        <v>73171</v>
      </c>
      <c r="D103" s="21">
        <f t="shared" si="40"/>
        <v>498440</v>
      </c>
      <c r="E103" s="21">
        <f t="shared" si="40"/>
        <v>40110</v>
      </c>
      <c r="F103" s="21">
        <f t="shared" si="40"/>
        <v>18125</v>
      </c>
      <c r="G103" s="21">
        <f t="shared" si="40"/>
        <v>14596</v>
      </c>
      <c r="H103" s="21">
        <f t="shared" si="40"/>
        <v>31383</v>
      </c>
      <c r="I103" s="21">
        <f t="shared" si="40"/>
        <v>549175</v>
      </c>
      <c r="K103"/>
      <c r="L103" s="20" t="s">
        <v>41</v>
      </c>
      <c r="M103" s="21">
        <f>M100-M101+M102</f>
        <v>497968</v>
      </c>
      <c r="N103" s="21">
        <f>N100-N101+N102</f>
        <v>472</v>
      </c>
      <c r="O103" s="22">
        <f>O100-O101+O102</f>
        <v>498440</v>
      </c>
    </row>
    <row r="104" spans="1:15">
      <c r="A104" t="s">
        <v>42</v>
      </c>
      <c r="B104" s="23">
        <f>C3</f>
        <v>2019</v>
      </c>
      <c r="C104" s="24">
        <f>C103*$F$3/$A99</f>
        <v>86302.367480493325</v>
      </c>
      <c r="D104" s="24">
        <f t="shared" ref="D104:I104" si="41">D103*$F$3/$A99</f>
        <v>587890.7223760382</v>
      </c>
      <c r="E104" s="24">
        <f t="shared" si="41"/>
        <v>47308.195318399194</v>
      </c>
      <c r="F104" s="24">
        <f t="shared" si="41"/>
        <v>21377.737226277372</v>
      </c>
      <c r="G104" s="24">
        <f t="shared" si="41"/>
        <v>17215.418071985907</v>
      </c>
      <c r="H104" s="24">
        <f t="shared" si="41"/>
        <v>37015.035992952427</v>
      </c>
      <c r="I104" s="24">
        <f t="shared" si="41"/>
        <v>647730.69468915171</v>
      </c>
      <c r="K104" t="s">
        <v>42</v>
      </c>
      <c r="L104" s="23">
        <f>M3</f>
        <v>2018</v>
      </c>
      <c r="M104" s="24">
        <f>M103*$F$3/$A$99</f>
        <v>587334.01661213185</v>
      </c>
      <c r="N104" s="24">
        <f t="shared" ref="N104:O104" si="42">N103*$F$3/$A$99</f>
        <v>556.70576390636802</v>
      </c>
      <c r="O104" s="24">
        <f t="shared" si="42"/>
        <v>587890.7223760382</v>
      </c>
    </row>
    <row r="105" spans="1:15" ht="15.75" thickBot="1">
      <c r="A105"/>
      <c r="B105" s="25" t="s">
        <v>43</v>
      </c>
      <c r="C105" s="26">
        <f t="shared" ref="C105:I105" si="43">C103/C100</f>
        <v>0.13282324965056544</v>
      </c>
      <c r="D105" s="26">
        <f t="shared" si="43"/>
        <v>0.13508294711943286</v>
      </c>
      <c r="E105" s="26">
        <f t="shared" si="43"/>
        <v>8.1822576992984591E-2</v>
      </c>
      <c r="F105" s="26">
        <f t="shared" si="43"/>
        <v>0.12145437001199466</v>
      </c>
      <c r="G105" s="26">
        <f t="shared" si="43"/>
        <v>0.14231946800834649</v>
      </c>
      <c r="H105" s="26">
        <f t="shared" si="43"/>
        <v>9.0610392347647326E-2</v>
      </c>
      <c r="I105" s="26">
        <f t="shared" si="43"/>
        <v>0.20381112988577968</v>
      </c>
      <c r="K105"/>
      <c r="L105" s="25" t="s">
        <v>43</v>
      </c>
      <c r="M105" s="26">
        <f>M103/M100</f>
        <v>0.14070112087794101</v>
      </c>
      <c r="N105" s="26">
        <f>N103/N100</f>
        <v>3.1322374926173427E-3</v>
      </c>
      <c r="O105" s="27">
        <f>O103/O100</f>
        <v>0.13508294711943286</v>
      </c>
    </row>
    <row r="106" spans="1:15" ht="15.75" thickTop="1">
      <c r="A106"/>
      <c r="B106"/>
      <c r="C106"/>
      <c r="D106"/>
      <c r="E106"/>
      <c r="F106"/>
      <c r="G106"/>
      <c r="H106"/>
      <c r="I106"/>
      <c r="K106"/>
      <c r="L106"/>
      <c r="M106"/>
      <c r="N106"/>
      <c r="O106" s="13"/>
    </row>
    <row r="107" spans="1:15">
      <c r="A107"/>
      <c r="B107"/>
      <c r="C107"/>
      <c r="D107"/>
      <c r="E107"/>
      <c r="F107"/>
      <c r="G107"/>
      <c r="H107"/>
      <c r="I107"/>
      <c r="K107"/>
      <c r="L107"/>
      <c r="M107"/>
      <c r="N107"/>
      <c r="O107" s="13"/>
    </row>
    <row r="108" spans="1:15" ht="21">
      <c r="A108">
        <v>412.7</v>
      </c>
      <c r="B108" s="15">
        <v>2013</v>
      </c>
      <c r="C108" s="14" t="s">
        <v>45</v>
      </c>
      <c r="D108" s="14" t="s">
        <v>38</v>
      </c>
      <c r="E108" s="14" t="s">
        <v>46</v>
      </c>
      <c r="F108" s="14" t="s">
        <v>47</v>
      </c>
      <c r="G108" s="14" t="s">
        <v>48</v>
      </c>
      <c r="H108" s="14" t="s">
        <v>49</v>
      </c>
      <c r="I108" s="14" t="s">
        <v>50</v>
      </c>
      <c r="K108">
        <v>412.7</v>
      </c>
      <c r="L108" s="15">
        <v>2013</v>
      </c>
      <c r="M108" s="14" t="s">
        <v>38</v>
      </c>
      <c r="N108" s="14" t="s">
        <v>39</v>
      </c>
      <c r="O108" s="16" t="s">
        <v>40</v>
      </c>
    </row>
    <row r="109" spans="1:15">
      <c r="A109"/>
      <c r="B109" s="14" t="s">
        <v>18</v>
      </c>
      <c r="C109" s="17">
        <v>582491</v>
      </c>
      <c r="D109" s="17">
        <v>3970605</v>
      </c>
      <c r="E109" s="17">
        <v>545157</v>
      </c>
      <c r="F109" s="17">
        <v>136617</v>
      </c>
      <c r="G109" s="17">
        <v>115221</v>
      </c>
      <c r="H109" s="17">
        <v>385532</v>
      </c>
      <c r="I109" s="17">
        <v>2902443</v>
      </c>
      <c r="K109"/>
      <c r="L109" s="14" t="s">
        <v>18</v>
      </c>
      <c r="M109" s="17">
        <v>3811338</v>
      </c>
      <c r="N109" s="17">
        <v>159267</v>
      </c>
      <c r="O109" s="18">
        <f>SUM(M109:N109)</f>
        <v>3970605</v>
      </c>
    </row>
    <row r="110" spans="1:15">
      <c r="A110"/>
      <c r="B110" s="14" t="s">
        <v>23</v>
      </c>
      <c r="C110" s="17">
        <v>541790</v>
      </c>
      <c r="D110" s="17">
        <v>3548916</v>
      </c>
      <c r="E110" s="17">
        <v>515815</v>
      </c>
      <c r="F110" s="17">
        <v>159848</v>
      </c>
      <c r="G110" s="17">
        <v>108539</v>
      </c>
      <c r="H110" s="17">
        <v>378466</v>
      </c>
      <c r="I110" s="17">
        <v>2548157</v>
      </c>
      <c r="K110"/>
      <c r="L110" s="14" t="s">
        <v>23</v>
      </c>
      <c r="M110" s="17">
        <v>3404519</v>
      </c>
      <c r="N110" s="17">
        <v>144397</v>
      </c>
      <c r="O110" s="18">
        <f>SUM(M110:N110)</f>
        <v>3548916</v>
      </c>
    </row>
    <row r="111" spans="1:15">
      <c r="A111"/>
      <c r="B111" s="14" t="s">
        <v>27</v>
      </c>
      <c r="C111" s="19">
        <v>18570</v>
      </c>
      <c r="D111" s="19">
        <v>223325</v>
      </c>
      <c r="E111" s="19">
        <v>29663</v>
      </c>
      <c r="F111" s="19">
        <v>27835</v>
      </c>
      <c r="G111" s="19">
        <v>4336</v>
      </c>
      <c r="H111" s="19">
        <v>13922</v>
      </c>
      <c r="I111" s="19">
        <v>172371</v>
      </c>
      <c r="K111"/>
      <c r="L111" s="14" t="s">
        <v>27</v>
      </c>
      <c r="M111" s="19">
        <v>217125</v>
      </c>
      <c r="N111" s="19">
        <v>6200</v>
      </c>
      <c r="O111" s="18">
        <f>SUM(M111:N111)</f>
        <v>223325</v>
      </c>
    </row>
    <row r="112" spans="1:15">
      <c r="A112"/>
      <c r="B112" s="20" t="s">
        <v>41</v>
      </c>
      <c r="C112" s="21">
        <f t="shared" ref="C112:I112" si="44">C109-C110+C111</f>
        <v>59271</v>
      </c>
      <c r="D112" s="21">
        <f t="shared" si="44"/>
        <v>645014</v>
      </c>
      <c r="E112" s="21">
        <f t="shared" si="44"/>
        <v>59005</v>
      </c>
      <c r="F112" s="21">
        <f t="shared" si="44"/>
        <v>4604</v>
      </c>
      <c r="G112" s="21">
        <f t="shared" si="44"/>
        <v>11018</v>
      </c>
      <c r="H112" s="21">
        <f t="shared" si="44"/>
        <v>20988</v>
      </c>
      <c r="I112" s="21">
        <f t="shared" si="44"/>
        <v>526657</v>
      </c>
      <c r="K112"/>
      <c r="L112" s="20" t="s">
        <v>41</v>
      </c>
      <c r="M112" s="21">
        <f>M109-M110+M111</f>
        <v>623944</v>
      </c>
      <c r="N112" s="21">
        <f>N109-N110+N111</f>
        <v>21070</v>
      </c>
      <c r="O112" s="22">
        <f>O109-O110+O111</f>
        <v>645014</v>
      </c>
    </row>
    <row r="113" spans="1:15">
      <c r="A113" t="s">
        <v>42</v>
      </c>
      <c r="B113" s="23">
        <f>C3</f>
        <v>2019</v>
      </c>
      <c r="C113" s="24">
        <f>C112*$F$3/$A108</f>
        <v>67299.226072207413</v>
      </c>
      <c r="D113" s="24">
        <f t="shared" ref="D113:I113" si="45">D112*$F$3/$A108</f>
        <v>732380.8102738068</v>
      </c>
      <c r="E113" s="24">
        <f t="shared" si="45"/>
        <v>66997.196510782655</v>
      </c>
      <c r="F113" s="24">
        <f t="shared" si="45"/>
        <v>5227.6094015023018</v>
      </c>
      <c r="G113" s="24">
        <f t="shared" si="45"/>
        <v>12510.382360067846</v>
      </c>
      <c r="H113" s="24">
        <f t="shared" si="45"/>
        <v>23830.813666101287</v>
      </c>
      <c r="I113" s="24">
        <f t="shared" si="45"/>
        <v>597992.41628301435</v>
      </c>
      <c r="K113" t="s">
        <v>42</v>
      </c>
      <c r="L113" s="23">
        <f>M3</f>
        <v>2018</v>
      </c>
      <c r="M113" s="24">
        <f>M112*$F$3/$A$108</f>
        <v>708456.88975042419</v>
      </c>
      <c r="N113" s="24">
        <f t="shared" ref="N113:O113" si="46">N112*$F$3/$A$108</f>
        <v>23923.920523382603</v>
      </c>
      <c r="O113" s="24">
        <f t="shared" si="46"/>
        <v>732380.8102738068</v>
      </c>
    </row>
    <row r="114" spans="1:15" ht="15.75" thickBot="1">
      <c r="A114"/>
      <c r="B114" s="25" t="s">
        <v>43</v>
      </c>
      <c r="C114" s="26">
        <f t="shared" ref="C114:I114" si="47">C112/C109</f>
        <v>0.10175436186996881</v>
      </c>
      <c r="D114" s="26">
        <f t="shared" si="47"/>
        <v>0.1624472844818359</v>
      </c>
      <c r="E114" s="26">
        <f t="shared" si="47"/>
        <v>0.10823487545789562</v>
      </c>
      <c r="F114" s="26">
        <f t="shared" si="47"/>
        <v>3.3700051970106212E-2</v>
      </c>
      <c r="G114" s="26">
        <f t="shared" si="47"/>
        <v>9.5624929483340712E-2</v>
      </c>
      <c r="H114" s="26">
        <f t="shared" si="47"/>
        <v>5.4439060830229397E-2</v>
      </c>
      <c r="I114" s="26">
        <f t="shared" si="47"/>
        <v>0.18145300355596991</v>
      </c>
      <c r="K114"/>
      <c r="L114" s="25" t="s">
        <v>43</v>
      </c>
      <c r="M114" s="26">
        <f>M112/M109</f>
        <v>0.16370733847273583</v>
      </c>
      <c r="N114" s="26">
        <f>N112/N109</f>
        <v>0.13229356991718311</v>
      </c>
      <c r="O114" s="27">
        <f>O112/O109</f>
        <v>0.1624472844818359</v>
      </c>
    </row>
    <row r="115" spans="1:15" ht="15.75" thickTop="1">
      <c r="B115" s="32"/>
      <c r="C115" s="33"/>
      <c r="D115" s="33"/>
      <c r="E115" s="33"/>
      <c r="F115" s="33"/>
      <c r="G115" s="33"/>
      <c r="H115" s="33"/>
      <c r="I115" s="33"/>
      <c r="K115"/>
      <c r="L115"/>
      <c r="M115"/>
      <c r="N115"/>
      <c r="O115" s="13"/>
    </row>
    <row r="116" spans="1:15">
      <c r="B116" s="32"/>
      <c r="C116" s="33"/>
      <c r="D116" s="33"/>
      <c r="E116" s="33"/>
      <c r="F116" s="33"/>
      <c r="G116" s="33"/>
      <c r="H116" s="33"/>
      <c r="I116" s="33"/>
      <c r="K116"/>
      <c r="L116"/>
      <c r="M116"/>
      <c r="N116"/>
      <c r="O116" s="13"/>
    </row>
    <row r="117" spans="1:15">
      <c r="B117" s="32"/>
      <c r="C117" s="33"/>
      <c r="D117" s="33"/>
      <c r="E117" s="33"/>
      <c r="F117" s="33"/>
      <c r="G117" s="33"/>
      <c r="H117" s="33"/>
      <c r="I117" s="33"/>
      <c r="K117"/>
      <c r="L117"/>
      <c r="M117"/>
      <c r="N117"/>
      <c r="O117" s="13"/>
    </row>
    <row r="118" spans="1:15">
      <c r="B118" s="32"/>
      <c r="C118" s="33"/>
      <c r="D118" s="33"/>
      <c r="E118" s="33"/>
      <c r="F118" s="33"/>
      <c r="G118" s="33"/>
      <c r="H118" s="33"/>
      <c r="I118" s="33"/>
      <c r="K118"/>
      <c r="L118"/>
      <c r="M118"/>
      <c r="N118"/>
      <c r="O118" s="13"/>
    </row>
    <row r="119" spans="1:15" ht="21">
      <c r="A119">
        <v>421.1</v>
      </c>
      <c r="B119" s="15">
        <v>2014</v>
      </c>
      <c r="C119" s="14" t="s">
        <v>45</v>
      </c>
      <c r="D119" s="14" t="s">
        <v>38</v>
      </c>
      <c r="E119" s="14" t="s">
        <v>46</v>
      </c>
      <c r="F119" s="14" t="s">
        <v>47</v>
      </c>
      <c r="G119" s="14" t="s">
        <v>48</v>
      </c>
      <c r="H119" s="14" t="s">
        <v>49</v>
      </c>
      <c r="I119" s="14" t="s">
        <v>50</v>
      </c>
      <c r="K119">
        <v>421.1</v>
      </c>
      <c r="L119" s="15">
        <v>2014</v>
      </c>
      <c r="M119" s="14" t="s">
        <v>38</v>
      </c>
      <c r="N119" s="14" t="s">
        <v>39</v>
      </c>
      <c r="O119" s="16" t="s">
        <v>40</v>
      </c>
    </row>
    <row r="120" spans="1:15">
      <c r="A120"/>
      <c r="B120" s="14" t="s">
        <v>18</v>
      </c>
      <c r="C120" s="17">
        <v>584565</v>
      </c>
      <c r="D120" s="17">
        <v>4265605</v>
      </c>
      <c r="E120" s="17">
        <v>592505</v>
      </c>
      <c r="F120" s="17">
        <v>144460</v>
      </c>
      <c r="G120" s="17">
        <v>129964</v>
      </c>
      <c r="H120" s="17">
        <v>446272</v>
      </c>
      <c r="I120" s="17">
        <v>3018683</v>
      </c>
      <c r="K120"/>
      <c r="L120" s="14" t="s">
        <v>18</v>
      </c>
      <c r="M120" s="17">
        <v>4102672</v>
      </c>
      <c r="N120" s="17">
        <v>162933</v>
      </c>
      <c r="O120" s="18">
        <f>SUM(M120:N120)</f>
        <v>4265605</v>
      </c>
    </row>
    <row r="121" spans="1:15">
      <c r="A121"/>
      <c r="B121" s="14" t="s">
        <v>23</v>
      </c>
      <c r="C121" s="17">
        <v>550882</v>
      </c>
      <c r="D121" s="17">
        <v>4093000</v>
      </c>
      <c r="E121" s="17">
        <v>585372</v>
      </c>
      <c r="F121" s="17">
        <v>145711</v>
      </c>
      <c r="G121" s="17">
        <v>108335</v>
      </c>
      <c r="H121" s="17">
        <v>426052</v>
      </c>
      <c r="I121" s="17">
        <v>2685382</v>
      </c>
      <c r="K121"/>
      <c r="L121" s="14" t="s">
        <v>23</v>
      </c>
      <c r="M121" s="17">
        <v>3938477</v>
      </c>
      <c r="N121" s="17">
        <v>154523</v>
      </c>
      <c r="O121" s="18">
        <f>SUM(M121:N121)</f>
        <v>4093000</v>
      </c>
    </row>
    <row r="122" spans="1:15">
      <c r="A122"/>
      <c r="B122" s="14" t="s">
        <v>27</v>
      </c>
      <c r="C122" s="19">
        <v>17120</v>
      </c>
      <c r="D122" s="19">
        <v>219798</v>
      </c>
      <c r="E122" s="19">
        <v>33119</v>
      </c>
      <c r="F122" s="19">
        <v>28716</v>
      </c>
      <c r="G122" s="19">
        <v>4478</v>
      </c>
      <c r="H122" s="19">
        <v>14482</v>
      </c>
      <c r="I122" s="19">
        <v>180755</v>
      </c>
      <c r="K122"/>
      <c r="L122" s="14" t="s">
        <v>27</v>
      </c>
      <c r="M122" s="19">
        <v>213046</v>
      </c>
      <c r="N122" s="19">
        <v>6752</v>
      </c>
      <c r="O122" s="18">
        <f>SUM(M122:N122)</f>
        <v>219798</v>
      </c>
    </row>
    <row r="123" spans="1:15">
      <c r="A123"/>
      <c r="B123" s="20" t="s">
        <v>41</v>
      </c>
      <c r="C123" s="21">
        <f t="shared" ref="C123:I123" si="48">C120-C121+C122</f>
        <v>50803</v>
      </c>
      <c r="D123" s="21">
        <f t="shared" si="48"/>
        <v>392403</v>
      </c>
      <c r="E123" s="21">
        <f t="shared" si="48"/>
        <v>40252</v>
      </c>
      <c r="F123" s="21">
        <f t="shared" si="48"/>
        <v>27465</v>
      </c>
      <c r="G123" s="21">
        <f t="shared" si="48"/>
        <v>26107</v>
      </c>
      <c r="H123" s="21">
        <f t="shared" si="48"/>
        <v>34702</v>
      </c>
      <c r="I123" s="21">
        <f t="shared" si="48"/>
        <v>514056</v>
      </c>
      <c r="K123"/>
      <c r="L123" s="20" t="s">
        <v>41</v>
      </c>
      <c r="M123" s="21">
        <f>M120-M121+M122</f>
        <v>377241</v>
      </c>
      <c r="N123" s="21">
        <f>N120-N121+N122</f>
        <v>15162</v>
      </c>
      <c r="O123" s="22">
        <f>O120-O121+O122</f>
        <v>392403</v>
      </c>
    </row>
    <row r="124" spans="1:15">
      <c r="A124" t="s">
        <v>42</v>
      </c>
      <c r="B124" s="23">
        <f>C3</f>
        <v>2019</v>
      </c>
      <c r="C124" s="24">
        <f>C123*$F$3/$A119</f>
        <v>56533.568748515791</v>
      </c>
      <c r="D124" s="24">
        <f t="shared" ref="D124:I124" si="49">D123*$F$3/$A119</f>
        <v>436665.98385181668</v>
      </c>
      <c r="E124" s="24">
        <f t="shared" si="49"/>
        <v>44792.417952980286</v>
      </c>
      <c r="F124" s="24">
        <f t="shared" si="49"/>
        <v>30563.046782236997</v>
      </c>
      <c r="G124" s="24">
        <f t="shared" si="49"/>
        <v>29051.864640227974</v>
      </c>
      <c r="H124" s="24">
        <f t="shared" si="49"/>
        <v>38616.379007361669</v>
      </c>
      <c r="I124" s="24">
        <f t="shared" si="49"/>
        <v>572041.4191403467</v>
      </c>
      <c r="K124" t="s">
        <v>42</v>
      </c>
      <c r="L124" s="23">
        <f>M3</f>
        <v>2018</v>
      </c>
      <c r="M124" s="24">
        <f>M123*$F$3/$A$119</f>
        <v>419793.71313227259</v>
      </c>
      <c r="N124" s="24">
        <f t="shared" ref="N124:O124" si="50">N123*$F$3/$A$119</f>
        <v>16872.270719544053</v>
      </c>
      <c r="O124" s="24">
        <f t="shared" si="50"/>
        <v>436665.98385181668</v>
      </c>
    </row>
    <row r="125" spans="1:15" ht="15.75" thickBot="1">
      <c r="A125"/>
      <c r="B125" s="25" t="s">
        <v>43</v>
      </c>
      <c r="C125" s="26">
        <f t="shared" ref="C125:I125" si="51">C123/C120</f>
        <v>8.6907358463130704E-2</v>
      </c>
      <c r="D125" s="26">
        <f t="shared" si="51"/>
        <v>9.1992343407324401E-2</v>
      </c>
      <c r="E125" s="26">
        <f t="shared" si="51"/>
        <v>6.793529168530224E-2</v>
      </c>
      <c r="F125" s="26">
        <f t="shared" si="51"/>
        <v>0.19012183303336563</v>
      </c>
      <c r="G125" s="26">
        <f t="shared" si="51"/>
        <v>0.20087870487211842</v>
      </c>
      <c r="H125" s="26">
        <f t="shared" si="51"/>
        <v>7.7759751900186427E-2</v>
      </c>
      <c r="I125" s="26">
        <f t="shared" si="51"/>
        <v>0.17029148141755859</v>
      </c>
      <c r="K125"/>
      <c r="L125" s="25" t="s">
        <v>43</v>
      </c>
      <c r="M125" s="26">
        <f>M123/M120</f>
        <v>9.1950075463015327E-2</v>
      </c>
      <c r="N125" s="26">
        <f>N123/N120</f>
        <v>9.3056655189556442E-2</v>
      </c>
      <c r="O125" s="27">
        <f>O123/O120</f>
        <v>9.1992343407324401E-2</v>
      </c>
    </row>
    <row r="126" spans="1:15" ht="15.75" thickTop="1">
      <c r="A126"/>
      <c r="B126"/>
      <c r="C126"/>
      <c r="D126"/>
      <c r="E126"/>
      <c r="F126"/>
      <c r="G126"/>
      <c r="H126"/>
      <c r="I126"/>
      <c r="K126"/>
      <c r="L126"/>
      <c r="M126"/>
      <c r="N126"/>
      <c r="O126" s="13"/>
    </row>
    <row r="127" spans="1:15">
      <c r="A127"/>
      <c r="B127"/>
      <c r="C127"/>
      <c r="D127"/>
      <c r="E127"/>
      <c r="F127"/>
      <c r="G127"/>
      <c r="H127"/>
      <c r="I127"/>
      <c r="K127"/>
      <c r="L127"/>
      <c r="M127"/>
      <c r="N127"/>
      <c r="O127" s="13"/>
    </row>
    <row r="128" spans="1:15" ht="21">
      <c r="A128"/>
      <c r="B128" s="15">
        <v>2015</v>
      </c>
      <c r="C128" s="14" t="s">
        <v>45</v>
      </c>
      <c r="D128" s="14" t="s">
        <v>38</v>
      </c>
      <c r="E128" s="14" t="s">
        <v>46</v>
      </c>
      <c r="F128" s="14" t="s">
        <v>47</v>
      </c>
      <c r="G128" s="14" t="s">
        <v>48</v>
      </c>
      <c r="H128" s="14" t="s">
        <v>49</v>
      </c>
      <c r="I128" s="14" t="s">
        <v>50</v>
      </c>
      <c r="K128"/>
      <c r="L128" s="15">
        <v>2015</v>
      </c>
      <c r="M128" s="14" t="s">
        <v>38</v>
      </c>
      <c r="N128" s="14" t="s">
        <v>39</v>
      </c>
      <c r="O128" s="16" t="s">
        <v>40</v>
      </c>
    </row>
    <row r="129" spans="1:15">
      <c r="A129">
        <v>428</v>
      </c>
      <c r="B129"/>
      <c r="C129"/>
      <c r="D129"/>
      <c r="E129"/>
      <c r="F129"/>
      <c r="G129"/>
      <c r="H129"/>
      <c r="I129"/>
      <c r="K129">
        <v>428</v>
      </c>
      <c r="L129"/>
      <c r="M129"/>
      <c r="N129"/>
      <c r="O129" s="13"/>
    </row>
    <row r="130" spans="1:15">
      <c r="A130"/>
      <c r="B130" s="14" t="s">
        <v>18</v>
      </c>
      <c r="C130" s="17">
        <v>624783</v>
      </c>
      <c r="D130" s="17">
        <v>4568424</v>
      </c>
      <c r="E130" s="17">
        <v>622542</v>
      </c>
      <c r="F130" s="17">
        <v>161969</v>
      </c>
      <c r="G130" s="17">
        <v>133144</v>
      </c>
      <c r="H130" s="17">
        <v>489691</v>
      </c>
      <c r="I130" s="17">
        <v>3308036</v>
      </c>
      <c r="K130"/>
      <c r="L130" s="14" t="s">
        <v>18</v>
      </c>
      <c r="M130" s="17">
        <v>4373573</v>
      </c>
      <c r="N130" s="17">
        <v>194851</v>
      </c>
      <c r="O130" s="18">
        <f>SUM(M130:N130)</f>
        <v>4568424</v>
      </c>
    </row>
    <row r="131" spans="1:15">
      <c r="A131"/>
      <c r="B131" s="14" t="s">
        <v>23</v>
      </c>
      <c r="C131" s="17">
        <v>612523</v>
      </c>
      <c r="D131" s="17">
        <v>4294255</v>
      </c>
      <c r="E131" s="17">
        <v>622741</v>
      </c>
      <c r="F131" s="17">
        <v>144045</v>
      </c>
      <c r="G131" s="17">
        <v>115653</v>
      </c>
      <c r="H131" s="17">
        <v>499477</v>
      </c>
      <c r="I131" s="17">
        <v>2986445</v>
      </c>
      <c r="K131"/>
      <c r="L131" s="14" t="s">
        <v>23</v>
      </c>
      <c r="M131" s="17">
        <v>4133760</v>
      </c>
      <c r="N131" s="17">
        <v>160495</v>
      </c>
      <c r="O131" s="18">
        <f>SUM(M131:N131)</f>
        <v>4294255</v>
      </c>
    </row>
    <row r="132" spans="1:15">
      <c r="A132"/>
      <c r="B132" s="14" t="s">
        <v>27</v>
      </c>
      <c r="C132" s="19">
        <v>16607</v>
      </c>
      <c r="D132" s="19">
        <v>220100</v>
      </c>
      <c r="E132" s="19">
        <v>34441</v>
      </c>
      <c r="F132" s="19">
        <v>29317</v>
      </c>
      <c r="G132" s="19">
        <v>4416</v>
      </c>
      <c r="H132" s="19">
        <v>14678</v>
      </c>
      <c r="I132" s="19">
        <v>173909</v>
      </c>
      <c r="K132"/>
      <c r="L132" s="14" t="s">
        <v>27</v>
      </c>
      <c r="M132" s="19">
        <v>213818</v>
      </c>
      <c r="N132" s="19">
        <v>6282</v>
      </c>
      <c r="O132" s="18">
        <f>SUM(M132:N132)</f>
        <v>220100</v>
      </c>
    </row>
    <row r="133" spans="1:15">
      <c r="A133"/>
      <c r="B133" s="20" t="s">
        <v>41</v>
      </c>
      <c r="C133" s="21">
        <f t="shared" ref="C133:I133" si="52">C130-C131+C132</f>
        <v>28867</v>
      </c>
      <c r="D133" s="21">
        <f t="shared" si="52"/>
        <v>494269</v>
      </c>
      <c r="E133" s="21">
        <f t="shared" si="52"/>
        <v>34242</v>
      </c>
      <c r="F133" s="21">
        <f t="shared" si="52"/>
        <v>47241</v>
      </c>
      <c r="G133" s="21">
        <f t="shared" si="52"/>
        <v>21907</v>
      </c>
      <c r="H133" s="21">
        <f t="shared" si="52"/>
        <v>4892</v>
      </c>
      <c r="I133" s="21">
        <f t="shared" si="52"/>
        <v>495500</v>
      </c>
      <c r="K133"/>
      <c r="L133" s="20" t="s">
        <v>41</v>
      </c>
      <c r="M133" s="21">
        <f>M130-M131+M132</f>
        <v>453631</v>
      </c>
      <c r="N133" s="21">
        <f>N130-N131+N132</f>
        <v>40638</v>
      </c>
      <c r="O133" s="22">
        <f>O130-O131+O132</f>
        <v>494269</v>
      </c>
    </row>
    <row r="134" spans="1:15">
      <c r="A134" t="s">
        <v>42</v>
      </c>
      <c r="B134" s="23">
        <f>C3</f>
        <v>2019</v>
      </c>
      <c r="C134" s="24">
        <f>C133*$F$3/$A129</f>
        <v>31605.31822429907</v>
      </c>
      <c r="D134" s="24">
        <f t="shared" ref="D134:I134" si="53">D133*$F$3/$A129</f>
        <v>541155.26495327102</v>
      </c>
      <c r="E134" s="24">
        <f t="shared" si="53"/>
        <v>37490.189719626171</v>
      </c>
      <c r="F134" s="24">
        <f t="shared" si="53"/>
        <v>51722.272429906545</v>
      </c>
      <c r="G134" s="24">
        <f t="shared" si="53"/>
        <v>23985.093925233647</v>
      </c>
      <c r="H134" s="24">
        <f t="shared" si="53"/>
        <v>5356.0542056074773</v>
      </c>
      <c r="I134" s="24">
        <f t="shared" si="53"/>
        <v>542503.03738317755</v>
      </c>
      <c r="K134" t="s">
        <v>42</v>
      </c>
      <c r="L134" s="23">
        <f>M3</f>
        <v>2018</v>
      </c>
      <c r="M134" s="24">
        <f>M133*$F$3/$A$129</f>
        <v>496662.35186915891</v>
      </c>
      <c r="N134" s="24">
        <f t="shared" ref="N134:O134" si="54">N133*$F$3/$A$129</f>
        <v>44492.913084112151</v>
      </c>
      <c r="O134" s="24">
        <f t="shared" si="54"/>
        <v>541155.26495327102</v>
      </c>
    </row>
    <row r="135" spans="1:15" ht="15.75" thickBot="1">
      <c r="A135"/>
      <c r="B135" s="25" t="s">
        <v>43</v>
      </c>
      <c r="C135" s="26">
        <f t="shared" ref="C135:I135" si="55">C133/C130</f>
        <v>4.6203241765540998E-2</v>
      </c>
      <c r="D135" s="26">
        <f t="shared" si="55"/>
        <v>0.10819245323989192</v>
      </c>
      <c r="E135" s="26">
        <f t="shared" si="55"/>
        <v>5.5003517834941257E-2</v>
      </c>
      <c r="F135" s="26">
        <f t="shared" si="55"/>
        <v>0.29166692391753979</v>
      </c>
      <c r="G135" s="26">
        <f t="shared" si="55"/>
        <v>0.16453614132067537</v>
      </c>
      <c r="H135" s="26">
        <f t="shared" si="55"/>
        <v>9.9899732688573002E-3</v>
      </c>
      <c r="I135" s="26">
        <f t="shared" si="55"/>
        <v>0.14978676169183164</v>
      </c>
      <c r="K135"/>
      <c r="L135" s="25" t="s">
        <v>43</v>
      </c>
      <c r="M135" s="26">
        <f>M133/M130</f>
        <v>0.10372091651379775</v>
      </c>
      <c r="N135" s="26">
        <f>N133/N130</f>
        <v>0.2085593607423108</v>
      </c>
      <c r="O135" s="27">
        <f>O133/O130</f>
        <v>0.10819245323989192</v>
      </c>
    </row>
    <row r="136" spans="1:15" ht="15.75" thickTop="1">
      <c r="A136"/>
      <c r="B136"/>
      <c r="C136"/>
      <c r="D136"/>
      <c r="E136"/>
      <c r="F136"/>
      <c r="G136"/>
      <c r="H136"/>
      <c r="I136"/>
      <c r="K136"/>
      <c r="L136"/>
      <c r="M136"/>
      <c r="N136"/>
      <c r="O136" s="13"/>
    </row>
    <row r="137" spans="1:15">
      <c r="A137"/>
      <c r="B137"/>
      <c r="C137"/>
      <c r="D137"/>
      <c r="E137"/>
      <c r="F137"/>
      <c r="G137"/>
      <c r="H137"/>
      <c r="I137"/>
      <c r="K137"/>
      <c r="L137"/>
      <c r="M137"/>
      <c r="N137"/>
      <c r="O137" s="13"/>
    </row>
    <row r="138" spans="1:15" ht="21">
      <c r="A138"/>
      <c r="B138" s="15">
        <v>2016</v>
      </c>
      <c r="C138" s="14" t="s">
        <v>45</v>
      </c>
      <c r="D138" s="14" t="s">
        <v>38</v>
      </c>
      <c r="E138" s="14" t="s">
        <v>46</v>
      </c>
      <c r="F138" s="14" t="s">
        <v>47</v>
      </c>
      <c r="G138" s="14" t="s">
        <v>48</v>
      </c>
      <c r="H138" s="14" t="s">
        <v>49</v>
      </c>
      <c r="I138" s="14" t="s">
        <v>50</v>
      </c>
      <c r="K138"/>
      <c r="L138" s="15">
        <v>2016</v>
      </c>
      <c r="M138" s="14" t="s">
        <v>38</v>
      </c>
      <c r="N138" s="14" t="s">
        <v>39</v>
      </c>
      <c r="O138" s="16" t="s">
        <v>40</v>
      </c>
    </row>
    <row r="139" spans="1:15">
      <c r="A139">
        <v>435.3</v>
      </c>
      <c r="B139"/>
      <c r="C139"/>
      <c r="D139"/>
      <c r="E139"/>
      <c r="F139"/>
      <c r="G139"/>
      <c r="H139"/>
      <c r="I139"/>
      <c r="K139">
        <v>435.3</v>
      </c>
      <c r="L139"/>
      <c r="M139"/>
      <c r="N139"/>
      <c r="O139" s="13"/>
    </row>
    <row r="140" spans="1:15">
      <c r="A140"/>
      <c r="B140" s="14" t="s">
        <v>18</v>
      </c>
      <c r="C140" s="17">
        <v>673944</v>
      </c>
      <c r="D140" s="17">
        <v>4847649</v>
      </c>
      <c r="E140" s="17">
        <v>693970</v>
      </c>
      <c r="F140" s="17">
        <v>154455</v>
      </c>
      <c r="G140" s="17">
        <v>138067</v>
      </c>
      <c r="H140" s="17">
        <v>528726</v>
      </c>
      <c r="I140" s="17">
        <v>3553959</v>
      </c>
      <c r="K140"/>
      <c r="L140" s="14" t="s">
        <v>18</v>
      </c>
      <c r="M140" s="17">
        <v>4653937</v>
      </c>
      <c r="N140" s="17">
        <v>193712</v>
      </c>
      <c r="O140" s="18">
        <f>SUM(M140:N140)</f>
        <v>4847649</v>
      </c>
    </row>
    <row r="141" spans="1:15">
      <c r="A141"/>
      <c r="B141" s="14" t="s">
        <v>23</v>
      </c>
      <c r="C141" s="17">
        <v>657503</v>
      </c>
      <c r="D141" s="17">
        <v>4679468</v>
      </c>
      <c r="E141" s="17">
        <v>652410</v>
      </c>
      <c r="F141" s="17">
        <v>154173</v>
      </c>
      <c r="G141" s="17">
        <v>122759</v>
      </c>
      <c r="H141" s="17">
        <v>504045</v>
      </c>
      <c r="I141" s="17">
        <v>3077832</v>
      </c>
      <c r="K141"/>
      <c r="L141" s="14" t="s">
        <v>23</v>
      </c>
      <c r="M141" s="17">
        <v>4513999</v>
      </c>
      <c r="N141" s="17">
        <v>165469</v>
      </c>
      <c r="O141" s="18">
        <f>SUM(M141:N141)</f>
        <v>4679468</v>
      </c>
    </row>
    <row r="142" spans="1:15">
      <c r="A142"/>
      <c r="B142" s="14" t="s">
        <v>27</v>
      </c>
      <c r="C142" s="19">
        <v>19010</v>
      </c>
      <c r="D142" s="19">
        <v>224150</v>
      </c>
      <c r="E142" s="19">
        <v>36831</v>
      </c>
      <c r="F142" s="19">
        <v>28200</v>
      </c>
      <c r="G142" s="19">
        <v>4978</v>
      </c>
      <c r="H142" s="19">
        <v>15026</v>
      </c>
      <c r="I142" s="19">
        <v>172644</v>
      </c>
      <c r="K142"/>
      <c r="L142" s="14" t="s">
        <v>27</v>
      </c>
      <c r="M142" s="19">
        <v>218163</v>
      </c>
      <c r="N142" s="19">
        <v>5987</v>
      </c>
      <c r="O142" s="18">
        <f>SUM(M142:N142)</f>
        <v>224150</v>
      </c>
    </row>
    <row r="143" spans="1:15">
      <c r="A143"/>
      <c r="B143" s="20" t="s">
        <v>41</v>
      </c>
      <c r="C143" s="21">
        <f t="shared" ref="C143:I143" si="56">C140-C141+C142</f>
        <v>35451</v>
      </c>
      <c r="D143" s="21">
        <f t="shared" si="56"/>
        <v>392331</v>
      </c>
      <c r="E143" s="21">
        <f t="shared" si="56"/>
        <v>78391</v>
      </c>
      <c r="F143" s="21">
        <f t="shared" si="56"/>
        <v>28482</v>
      </c>
      <c r="G143" s="21">
        <f t="shared" si="56"/>
        <v>20286</v>
      </c>
      <c r="H143" s="21">
        <f t="shared" si="56"/>
        <v>39707</v>
      </c>
      <c r="I143" s="21">
        <f t="shared" si="56"/>
        <v>648771</v>
      </c>
      <c r="K143"/>
      <c r="L143" s="20" t="s">
        <v>41</v>
      </c>
      <c r="M143" s="21">
        <f>M140-M141+M142</f>
        <v>358101</v>
      </c>
      <c r="N143" s="21">
        <f>N140-N141+N142</f>
        <v>34230</v>
      </c>
      <c r="O143" s="22">
        <f>O140-O141+O142</f>
        <v>392331</v>
      </c>
    </row>
    <row r="144" spans="1:15">
      <c r="A144" t="s">
        <v>42</v>
      </c>
      <c r="B144" s="23">
        <f>C3</f>
        <v>2019</v>
      </c>
      <c r="C144" s="24">
        <f>C143*$F$3/$A139</f>
        <v>38162.964851826328</v>
      </c>
      <c r="D144" s="24">
        <f t="shared" ref="D144:I144" si="57">D143*$F$3/$A139</f>
        <v>422343.91592005512</v>
      </c>
      <c r="E144" s="24">
        <f t="shared" si="57"/>
        <v>84387.83046175052</v>
      </c>
      <c r="F144" s="24">
        <f t="shared" si="57"/>
        <v>30660.843556168162</v>
      </c>
      <c r="G144" s="24">
        <f t="shared" si="57"/>
        <v>21837.858028945553</v>
      </c>
      <c r="H144" s="24">
        <f t="shared" si="57"/>
        <v>42744.544452101996</v>
      </c>
      <c r="I144" s="24">
        <f t="shared" si="57"/>
        <v>698401.31082012411</v>
      </c>
      <c r="K144" t="s">
        <v>42</v>
      </c>
      <c r="L144" s="23">
        <f>M3</f>
        <v>2018</v>
      </c>
      <c r="M144" s="24">
        <f>M143*$F$3/$A$139</f>
        <v>385495.35630599584</v>
      </c>
      <c r="N144" s="24">
        <f t="shared" ref="N144:O144" si="58">N143*$F$3/$A$139</f>
        <v>36848.559614059268</v>
      </c>
      <c r="O144" s="24">
        <f t="shared" si="58"/>
        <v>422343.91592005512</v>
      </c>
    </row>
    <row r="145" spans="1:15" ht="15.75" thickBot="1">
      <c r="A145"/>
      <c r="B145" s="25" t="s">
        <v>43</v>
      </c>
      <c r="C145" s="26">
        <f t="shared" ref="C145:I145" si="59">C143/C140</f>
        <v>5.2602293365620882E-2</v>
      </c>
      <c r="D145" s="26">
        <f t="shared" si="59"/>
        <v>8.0932220959066964E-2</v>
      </c>
      <c r="E145" s="26">
        <f t="shared" si="59"/>
        <v>0.11296021441849072</v>
      </c>
      <c r="F145" s="26">
        <f t="shared" si="59"/>
        <v>0.18440322424006991</v>
      </c>
      <c r="G145" s="26">
        <f t="shared" si="59"/>
        <v>0.14692866506840882</v>
      </c>
      <c r="H145" s="26">
        <f t="shared" si="59"/>
        <v>7.5099389854102125E-2</v>
      </c>
      <c r="I145" s="26">
        <f t="shared" si="59"/>
        <v>0.182548813872079</v>
      </c>
      <c r="K145"/>
      <c r="L145" s="25" t="s">
        <v>43</v>
      </c>
      <c r="M145" s="26">
        <f>M143/M140</f>
        <v>7.6945820280764438E-2</v>
      </c>
      <c r="N145" s="26">
        <f>N143/N140</f>
        <v>0.17670562484513092</v>
      </c>
      <c r="O145" s="27">
        <f>O143/O140</f>
        <v>8.0932220959066964E-2</v>
      </c>
    </row>
    <row r="146" spans="1:15" ht="15.75" thickTop="1">
      <c r="A146"/>
      <c r="B146"/>
      <c r="C146"/>
      <c r="D146"/>
      <c r="E146"/>
      <c r="F146"/>
      <c r="G146"/>
      <c r="H146"/>
      <c r="I146"/>
      <c r="K146"/>
      <c r="L146"/>
      <c r="M146"/>
      <c r="N146"/>
      <c r="O146" s="13"/>
    </row>
    <row r="147" spans="1:15">
      <c r="A147"/>
      <c r="B147"/>
      <c r="C147"/>
      <c r="D147"/>
      <c r="E147"/>
      <c r="F147"/>
      <c r="G147"/>
      <c r="H147"/>
      <c r="I147"/>
      <c r="K147"/>
      <c r="L147"/>
      <c r="M147"/>
      <c r="N147"/>
      <c r="O147" s="13"/>
    </row>
    <row r="148" spans="1:15" ht="21">
      <c r="A148"/>
      <c r="B148" s="15">
        <v>2017</v>
      </c>
      <c r="C148" s="14" t="s">
        <v>45</v>
      </c>
      <c r="D148" s="14" t="s">
        <v>38</v>
      </c>
      <c r="E148" s="14" t="s">
        <v>46</v>
      </c>
      <c r="F148" s="14" t="s">
        <v>47</v>
      </c>
      <c r="G148" s="14" t="s">
        <v>48</v>
      </c>
      <c r="H148" s="14" t="s">
        <v>49</v>
      </c>
      <c r="I148" s="14" t="s">
        <v>50</v>
      </c>
      <c r="K148"/>
      <c r="L148" s="15">
        <v>2017</v>
      </c>
      <c r="M148" s="14" t="s">
        <v>38</v>
      </c>
      <c r="N148" s="14" t="s">
        <v>39</v>
      </c>
      <c r="O148" s="16" t="s">
        <v>40</v>
      </c>
    </row>
    <row r="149" spans="1:15">
      <c r="A149">
        <v>443</v>
      </c>
      <c r="B149"/>
      <c r="C149"/>
      <c r="D149"/>
      <c r="E149"/>
      <c r="F149"/>
      <c r="G149"/>
      <c r="H149"/>
      <c r="I149"/>
      <c r="K149">
        <v>443</v>
      </c>
      <c r="L149"/>
      <c r="M149"/>
      <c r="N149"/>
      <c r="O149" s="13"/>
    </row>
    <row r="150" spans="1:15">
      <c r="A150"/>
      <c r="B150" s="14" t="s">
        <v>18</v>
      </c>
      <c r="C150" s="17">
        <v>741508</v>
      </c>
      <c r="D150" s="17">
        <v>5263762</v>
      </c>
      <c r="E150" s="17">
        <v>735882</v>
      </c>
      <c r="F150" s="17">
        <v>168957</v>
      </c>
      <c r="G150" s="17">
        <v>119631</v>
      </c>
      <c r="H150" s="17">
        <v>571919</v>
      </c>
      <c r="I150" s="17">
        <v>3838644</v>
      </c>
      <c r="K150"/>
      <c r="L150" s="14" t="s">
        <v>18</v>
      </c>
      <c r="M150" s="17">
        <v>5043604</v>
      </c>
      <c r="N150" s="17">
        <v>220158</v>
      </c>
      <c r="O150" s="18">
        <f>SUM(M150:N150)</f>
        <v>5263762</v>
      </c>
    </row>
    <row r="151" spans="1:15">
      <c r="A151"/>
      <c r="B151" s="14" t="s">
        <v>23</v>
      </c>
      <c r="C151" s="17">
        <v>685182</v>
      </c>
      <c r="D151" s="17">
        <v>4959767</v>
      </c>
      <c r="E151" s="17">
        <v>711231</v>
      </c>
      <c r="F151" s="17">
        <v>161633</v>
      </c>
      <c r="G151" s="17">
        <v>108462</v>
      </c>
      <c r="H151" s="17">
        <v>524496</v>
      </c>
      <c r="I151" s="17">
        <v>3453878</v>
      </c>
      <c r="K151"/>
      <c r="L151" s="14" t="s">
        <v>23</v>
      </c>
      <c r="M151" s="17">
        <v>4766821</v>
      </c>
      <c r="N151" s="17">
        <v>192946</v>
      </c>
      <c r="O151" s="18">
        <f>SUM(M151:N151)</f>
        <v>4959767</v>
      </c>
    </row>
    <row r="152" spans="1:15">
      <c r="A152"/>
      <c r="B152" s="14" t="s">
        <v>27</v>
      </c>
      <c r="C152" s="19">
        <v>16056</v>
      </c>
      <c r="D152" s="19">
        <v>244919</v>
      </c>
      <c r="E152" s="19">
        <v>36001</v>
      </c>
      <c r="F152" s="19">
        <v>28538</v>
      </c>
      <c r="G152" s="19">
        <v>5112</v>
      </c>
      <c r="H152" s="19">
        <v>15224</v>
      </c>
      <c r="I152" s="19">
        <v>175547</v>
      </c>
      <c r="K152"/>
      <c r="L152" s="14" t="s">
        <v>27</v>
      </c>
      <c r="M152" s="19">
        <v>238919</v>
      </c>
      <c r="N152" s="19">
        <v>6000</v>
      </c>
      <c r="O152" s="18">
        <f>SUM(M152:N152)</f>
        <v>244919</v>
      </c>
    </row>
    <row r="153" spans="1:15">
      <c r="A153"/>
      <c r="B153" s="20" t="s">
        <v>41</v>
      </c>
      <c r="C153" s="21">
        <f t="shared" ref="C153:I153" si="60">C150-C151+C152</f>
        <v>72382</v>
      </c>
      <c r="D153" s="21">
        <f t="shared" si="60"/>
        <v>548914</v>
      </c>
      <c r="E153" s="21">
        <f t="shared" si="60"/>
        <v>60652</v>
      </c>
      <c r="F153" s="21">
        <f t="shared" si="60"/>
        <v>35862</v>
      </c>
      <c r="G153" s="21">
        <f t="shared" si="60"/>
        <v>16281</v>
      </c>
      <c r="H153" s="21">
        <f t="shared" si="60"/>
        <v>62647</v>
      </c>
      <c r="I153" s="21">
        <f t="shared" si="60"/>
        <v>560313</v>
      </c>
      <c r="K153"/>
      <c r="L153" s="20" t="s">
        <v>41</v>
      </c>
      <c r="M153" s="21">
        <f>M150-M151+M152</f>
        <v>515702</v>
      </c>
      <c r="N153" s="21">
        <f>N150-N151+N152</f>
        <v>33212</v>
      </c>
      <c r="O153" s="22">
        <f>O150-O151+O152</f>
        <v>548914</v>
      </c>
    </row>
    <row r="154" spans="1:15">
      <c r="A154" t="s">
        <v>42</v>
      </c>
      <c r="B154" s="23">
        <f>C3</f>
        <v>2019</v>
      </c>
      <c r="C154" s="24">
        <f>C153*$F$3/$A149</f>
        <v>76564.797291196388</v>
      </c>
      <c r="D154" s="24">
        <f t="shared" ref="D154:I154" si="61">D153*$F$3/$A149</f>
        <v>580634.5381489842</v>
      </c>
      <c r="E154" s="24">
        <f t="shared" si="61"/>
        <v>64156.946275395043</v>
      </c>
      <c r="F154" s="24">
        <f t="shared" si="61"/>
        <v>37934.386455981941</v>
      </c>
      <c r="G154" s="24">
        <f t="shared" si="61"/>
        <v>17221.843340857788</v>
      </c>
      <c r="H154" s="24">
        <f t="shared" si="61"/>
        <v>66267.232957110609</v>
      </c>
      <c r="I154" s="24">
        <f t="shared" si="61"/>
        <v>592692.26139954862</v>
      </c>
      <c r="K154" t="s">
        <v>42</v>
      </c>
      <c r="L154" s="23">
        <f>M3</f>
        <v>2018</v>
      </c>
      <c r="M154" s="24">
        <f>M153*$F$3/$A$149</f>
        <v>545503.28939051926</v>
      </c>
      <c r="N154" s="24">
        <f>N153*$F$3/$A$149</f>
        <v>35131.248758465015</v>
      </c>
      <c r="O154" s="24">
        <f>O153*$F$3/$A$149</f>
        <v>580634.5381489842</v>
      </c>
    </row>
    <row r="155" spans="1:15" ht="15.75" thickBot="1">
      <c r="A155"/>
      <c r="B155" s="25" t="s">
        <v>43</v>
      </c>
      <c r="C155" s="26">
        <f t="shared" ref="C155:I155" si="62">C153/C150</f>
        <v>9.7614590806842275E-2</v>
      </c>
      <c r="D155" s="26">
        <f t="shared" si="62"/>
        <v>0.10428169054755895</v>
      </c>
      <c r="E155" s="26">
        <f t="shared" si="62"/>
        <v>8.2420822903672059E-2</v>
      </c>
      <c r="F155" s="26">
        <f t="shared" si="62"/>
        <v>0.21225518919014896</v>
      </c>
      <c r="G155" s="26">
        <f t="shared" si="62"/>
        <v>0.13609348747398251</v>
      </c>
      <c r="H155" s="26">
        <f t="shared" si="62"/>
        <v>0.10953823880654429</v>
      </c>
      <c r="I155" s="26">
        <f t="shared" si="62"/>
        <v>0.1459663881308087</v>
      </c>
      <c r="K155"/>
      <c r="L155" s="25" t="s">
        <v>43</v>
      </c>
      <c r="M155" s="26">
        <f>M153/M150</f>
        <v>0.10224870945458843</v>
      </c>
      <c r="N155" s="26">
        <f>N153/N150</f>
        <v>0.15085529483371032</v>
      </c>
      <c r="O155" s="27">
        <f>O153/O150</f>
        <v>0.10428169054755895</v>
      </c>
    </row>
    <row r="156" spans="1:15" ht="15.75" thickTop="1">
      <c r="A156"/>
      <c r="B156"/>
      <c r="C156"/>
      <c r="D156"/>
      <c r="E156"/>
      <c r="F156"/>
      <c r="G156"/>
      <c r="H156"/>
      <c r="I156"/>
    </row>
    <row r="158" spans="1:15" ht="21">
      <c r="A158"/>
      <c r="B158" s="15">
        <v>2018</v>
      </c>
      <c r="C158" s="14" t="s">
        <v>45</v>
      </c>
      <c r="D158" s="14" t="s">
        <v>38</v>
      </c>
      <c r="E158" s="14" t="s">
        <v>46</v>
      </c>
      <c r="F158" s="14" t="s">
        <v>47</v>
      </c>
      <c r="G158" s="14" t="s">
        <v>48</v>
      </c>
      <c r="H158" s="14" t="s">
        <v>49</v>
      </c>
      <c r="I158" s="14" t="s">
        <v>50</v>
      </c>
    </row>
    <row r="159" spans="1:15">
      <c r="A159">
        <v>454.8</v>
      </c>
      <c r="B159"/>
      <c r="C159"/>
      <c r="D159"/>
      <c r="E159"/>
      <c r="F159"/>
      <c r="G159"/>
      <c r="H159"/>
      <c r="I159"/>
    </row>
    <row r="160" spans="1:15">
      <c r="A160"/>
      <c r="B160" s="14" t="s">
        <v>18</v>
      </c>
      <c r="C160" s="17">
        <v>820272</v>
      </c>
      <c r="D160" s="17">
        <v>5926418</v>
      </c>
      <c r="E160" s="17">
        <v>719906</v>
      </c>
      <c r="F160" s="17">
        <v>185092</v>
      </c>
      <c r="G160" s="17">
        <v>156322</v>
      </c>
      <c r="H160" s="17">
        <v>589353</v>
      </c>
      <c r="I160" s="17">
        <v>4044099</v>
      </c>
    </row>
    <row r="161" spans="1:9">
      <c r="A161"/>
      <c r="B161" s="14" t="s">
        <v>23</v>
      </c>
      <c r="C161" s="17">
        <v>796573</v>
      </c>
      <c r="D161" s="17">
        <v>5445687</v>
      </c>
      <c r="E161" s="17">
        <v>897057</v>
      </c>
      <c r="F161" s="17">
        <v>159409</v>
      </c>
      <c r="G161" s="17">
        <v>114944</v>
      </c>
      <c r="H161" s="17">
        <v>573439</v>
      </c>
      <c r="I161" s="17">
        <v>3554477</v>
      </c>
    </row>
    <row r="162" spans="1:9">
      <c r="A162"/>
      <c r="B162" s="14" t="s">
        <v>27</v>
      </c>
      <c r="C162" s="19">
        <v>17495</v>
      </c>
      <c r="D162" s="19">
        <v>253889</v>
      </c>
      <c r="E162" s="19">
        <v>35686</v>
      </c>
      <c r="F162" s="19">
        <v>30465</v>
      </c>
      <c r="G162" s="19">
        <v>5211</v>
      </c>
      <c r="H162" s="19">
        <v>15726</v>
      </c>
      <c r="I162" s="19">
        <v>169986</v>
      </c>
    </row>
    <row r="163" spans="1:9">
      <c r="A163"/>
      <c r="B163" s="20" t="s">
        <v>41</v>
      </c>
      <c r="C163" s="21">
        <f t="shared" ref="C163:I163" si="63">C160-C161+C162</f>
        <v>41194</v>
      </c>
      <c r="D163" s="21">
        <f t="shared" si="63"/>
        <v>734620</v>
      </c>
      <c r="E163" s="21">
        <f t="shared" si="63"/>
        <v>-141465</v>
      </c>
      <c r="F163" s="21">
        <f t="shared" si="63"/>
        <v>56148</v>
      </c>
      <c r="G163" s="21">
        <f t="shared" si="63"/>
        <v>46589</v>
      </c>
      <c r="H163" s="21">
        <f t="shared" si="63"/>
        <v>31640</v>
      </c>
      <c r="I163" s="21">
        <f t="shared" si="63"/>
        <v>659608</v>
      </c>
    </row>
    <row r="164" spans="1:9">
      <c r="A164" t="s">
        <v>42</v>
      </c>
      <c r="B164" s="23">
        <f>C3</f>
        <v>2019</v>
      </c>
      <c r="C164" s="24">
        <f t="shared" ref="C164:I164" si="64">C163*$F$3/$A159</f>
        <v>42443.949868073883</v>
      </c>
      <c r="D164" s="24">
        <f t="shared" si="64"/>
        <v>756910.58047493408</v>
      </c>
      <c r="E164" s="24">
        <f t="shared" si="64"/>
        <v>-145757.47361477572</v>
      </c>
      <c r="F164" s="24">
        <f t="shared" si="64"/>
        <v>57851.699208443271</v>
      </c>
      <c r="G164" s="24">
        <f t="shared" si="64"/>
        <v>48002.650395778364</v>
      </c>
      <c r="H164" s="24">
        <f t="shared" si="64"/>
        <v>32600.052770448547</v>
      </c>
      <c r="I164" s="24">
        <f t="shared" si="64"/>
        <v>679622.49076517147</v>
      </c>
    </row>
    <row r="165" spans="1:9" ht="15.75" thickBot="1">
      <c r="A165"/>
      <c r="B165" s="25" t="s">
        <v>43</v>
      </c>
      <c r="C165" s="26">
        <f t="shared" ref="C165:I165" si="65">C163/C160</f>
        <v>5.0219927048588762E-2</v>
      </c>
      <c r="D165" s="26">
        <f t="shared" si="65"/>
        <v>0.12395683193456823</v>
      </c>
      <c r="E165" s="26">
        <f t="shared" si="65"/>
        <v>-0.1965048214628021</v>
      </c>
      <c r="F165" s="26">
        <f t="shared" si="65"/>
        <v>0.30335184664923387</v>
      </c>
      <c r="G165" s="26">
        <f t="shared" si="65"/>
        <v>0.29803226673149014</v>
      </c>
      <c r="H165" s="26">
        <f t="shared" si="65"/>
        <v>5.368599124802962E-2</v>
      </c>
      <c r="I165" s="26">
        <f t="shared" si="65"/>
        <v>0.16310382114780078</v>
      </c>
    </row>
    <row r="166" spans="1:9" ht="15.75" thickTop="1"/>
    <row r="168" spans="1:9" ht="21">
      <c r="A168"/>
      <c r="B168" s="15">
        <v>2019</v>
      </c>
      <c r="C168" s="14" t="s">
        <v>45</v>
      </c>
      <c r="D168" s="14" t="s">
        <v>38</v>
      </c>
      <c r="E168" s="14" t="s">
        <v>46</v>
      </c>
      <c r="F168" s="14" t="s">
        <v>47</v>
      </c>
      <c r="G168" s="14" t="s">
        <v>48</v>
      </c>
      <c r="H168" s="14" t="s">
        <v>49</v>
      </c>
      <c r="I168" s="14" t="s">
        <v>50</v>
      </c>
    </row>
    <row r="169" spans="1:9">
      <c r="A169">
        <f>Frumgögn!C55</f>
        <v>468.6</v>
      </c>
      <c r="B169"/>
      <c r="C169"/>
      <c r="D169"/>
      <c r="E169"/>
      <c r="F169"/>
      <c r="G169"/>
      <c r="H169"/>
      <c r="I169"/>
    </row>
    <row r="170" spans="1:9">
      <c r="A170"/>
      <c r="B170" s="14" t="s">
        <v>18</v>
      </c>
      <c r="C170" s="17">
        <f>GETPIVOTDATA("SumOfGildi",Frumgögn!$A$5,"Sveitarfelag","7000 Seyðisfjarðarkaupstaður","Hluti","A_hluti","Tegund2","Tekjur")</f>
        <v>855823</v>
      </c>
      <c r="D170" s="17">
        <f>GETPIVOTDATA("SumOfGildi",Frumgögn!$A$5,"Sveitarfelag","7300 Fjarðabyggð","Hluti","A_hluti","Tegund2","Tekjur")</f>
        <v>6231050</v>
      </c>
      <c r="E170" s="17">
        <f>GETPIVOTDATA("SumOfGildi",Frumgögn!$A$5,"Sveitarfelag","7502 Vopnafjarðarhreppur","Hluti","A_hluti","Tegund2","Tekjur")</f>
        <v>765823</v>
      </c>
      <c r="F170" s="17">
        <f>GETPIVOTDATA("SumOfGildi",Frumgögn!$A$5,"Sveitarfelag","7505 Fljótsdalshreppur","Hluti","A_hluti","Tegund2","Tekjur")</f>
        <v>269823</v>
      </c>
      <c r="G170" s="17">
        <f>GETPIVOTDATA("SumOfGildi",Frumgögn!$A$5,"Sveitarfelag","7509 Borgarfjarðarhreppur","Hluti","A_hluti","Tegund2","Tekjur")</f>
        <v>145389</v>
      </c>
      <c r="H170" s="17">
        <f>GETPIVOTDATA("SumOfGildi",Frumgögn!$A$5,"Sveitarfelag","7617 Djúpavogshreppur","Hluti","A_hluti","Tegund2","Tekjur")</f>
        <v>634512</v>
      </c>
      <c r="I170" s="17">
        <f>GETPIVOTDATA("SumOfGildi",Frumgögn!$A$5,"Sveitarfelag","7620 Fljótsdalshérað","Hluti","A_hluti","Tegund2","Tekjur")</f>
        <v>4311931</v>
      </c>
    </row>
    <row r="171" spans="1:9">
      <c r="A171"/>
      <c r="B171" s="14" t="s">
        <v>23</v>
      </c>
      <c r="C171" s="17">
        <f>GETPIVOTDATA("SumOfGildi",Frumgögn!$A$5,"Sveitarfelag","7000 Seyðisfjarðarkaupstaður","Hluti","A_hluti","Tegund2","Gjöld")</f>
        <v>851632</v>
      </c>
      <c r="D171" s="17">
        <f>GETPIVOTDATA("SumOfGildi",Frumgögn!$A$5,"Sveitarfelag","7300 Fjarðabyggð","Hluti","A_hluti","Tegund2","Gjöld")</f>
        <v>5840749</v>
      </c>
      <c r="E171" s="17">
        <f>GETPIVOTDATA("SumOfGildi",Frumgögn!$A$5,"Sveitarfelag","7502 Vopnafjarðarhreppur","Hluti","A_hluti","Tegund2","Gjöld")</f>
        <v>868854</v>
      </c>
      <c r="F171" s="17">
        <f>GETPIVOTDATA("SumOfGildi",Frumgögn!$A$5,"Sveitarfelag","7505 Fljótsdalshreppur","Hluti","A_hluti","Tegund2","Gjöld")</f>
        <v>275835</v>
      </c>
      <c r="G171" s="17">
        <f>GETPIVOTDATA("SumOfGildi",Frumgögn!$A$5,"Sveitarfelag","7509 Borgarfjarðarhreppur","Hluti","A_hluti","Tegund2","Gjöld")</f>
        <v>134073</v>
      </c>
      <c r="H171" s="17">
        <f>GETPIVOTDATA("SumOfGildi",Frumgögn!$A$5,"Sveitarfelag","7617 Djúpavogshreppur","Hluti","A_hluti","Tegund2","Gjöld")</f>
        <v>638874</v>
      </c>
      <c r="I171" s="17">
        <f>GETPIVOTDATA("SumOfGildi",Frumgögn!$A$5,"Sveitarfelag","7620 Fljótsdalshérað","Hluti","A_hluti","Tegund2","Gjöld")</f>
        <v>3887931</v>
      </c>
    </row>
    <row r="172" spans="1:9">
      <c r="A172"/>
      <c r="B172" s="14" t="s">
        <v>27</v>
      </c>
      <c r="C172" s="19">
        <f>GETPIVOTDATA("SumOfGildi",Frumgögn!$A$5,"Sveitarfelag","7000 Seyðisfjarðarkaupstaður","Hluti","A_hluti","Tegund","Afskriftir","Tegund2","Gjöld")</f>
        <v>20401</v>
      </c>
      <c r="D172" s="19">
        <f>GETPIVOTDATA("SumOfGildi",Frumgögn!$A$5,"Sveitarfelag","7300 Fjarðabyggð","Hluti","A_hluti","Tegund","Afskriftir","Tegund2","Gjöld")</f>
        <v>265597</v>
      </c>
      <c r="E172" s="19">
        <f>GETPIVOTDATA("SumOfGildi",Frumgögn!$A$5,"Sveitarfelag","7502 Vopnafjarðarhreppur","Hluti","A_hluti","Tegund","Afskriftir","Tegund2","Gjöld")</f>
        <v>38153</v>
      </c>
      <c r="F172" s="19">
        <f>GETPIVOTDATA("SumOfGildi",Frumgögn!$A$5,"Sveitarfelag","7505 Fljótsdalshreppur","Hluti","A_hluti","Tegund","Afskriftir","Tegund2","Gjöld")</f>
        <v>28348</v>
      </c>
      <c r="G172" s="19">
        <f>GETPIVOTDATA("SumOfGildi",Frumgögn!$A$5,"Sveitarfelag","7509 Borgarfjarðarhreppur","Hluti","A_hluti","Tegund","Afskriftir","Tegund2","Gjöld")</f>
        <v>5736</v>
      </c>
      <c r="H172" s="19">
        <f>GETPIVOTDATA("SumOfGildi",Frumgögn!$A$5,"Sveitarfelag","7617 Djúpavogshreppur","Hluti","A_hluti","Tegund","Afskriftir","Tegund2","Gjöld")</f>
        <v>16924</v>
      </c>
      <c r="I172" s="19">
        <f>GETPIVOTDATA("SumOfGildi",Frumgögn!$A$5,"Sveitarfelag","7620 Fljótsdalshérað","Hluti","A_hluti","Tegund","Afskriftir","Tegund2","Gjöld")</f>
        <v>172009</v>
      </c>
    </row>
    <row r="173" spans="1:9">
      <c r="A173"/>
      <c r="B173" s="20" t="s">
        <v>41</v>
      </c>
      <c r="C173" s="21">
        <f t="shared" ref="C173:I173" si="66">C170-C171+C172</f>
        <v>24592</v>
      </c>
      <c r="D173" s="21">
        <f t="shared" si="66"/>
        <v>655898</v>
      </c>
      <c r="E173" s="21">
        <f t="shared" si="66"/>
        <v>-64878</v>
      </c>
      <c r="F173" s="21">
        <f t="shared" si="66"/>
        <v>22336</v>
      </c>
      <c r="G173" s="21">
        <f t="shared" si="66"/>
        <v>17052</v>
      </c>
      <c r="H173" s="21">
        <f t="shared" si="66"/>
        <v>12562</v>
      </c>
      <c r="I173" s="21">
        <f t="shared" si="66"/>
        <v>596009</v>
      </c>
    </row>
    <row r="174" spans="1:9">
      <c r="A174" t="s">
        <v>42</v>
      </c>
      <c r="B174" s="23">
        <f>C3</f>
        <v>2019</v>
      </c>
      <c r="C174" s="24">
        <f t="shared" ref="C174:I174" si="67">C173*$F$3/$A169</f>
        <v>24592</v>
      </c>
      <c r="D174" s="24">
        <f t="shared" si="67"/>
        <v>655898</v>
      </c>
      <c r="E174" s="24">
        <f t="shared" si="67"/>
        <v>-64878</v>
      </c>
      <c r="F174" s="24">
        <f t="shared" si="67"/>
        <v>22335.999999999996</v>
      </c>
      <c r="G174" s="24">
        <f t="shared" si="67"/>
        <v>17052</v>
      </c>
      <c r="H174" s="24">
        <f t="shared" si="67"/>
        <v>12562</v>
      </c>
      <c r="I174" s="24">
        <f t="shared" si="67"/>
        <v>596009</v>
      </c>
    </row>
    <row r="175" spans="1:9" ht="15.75" thickBot="1">
      <c r="A175"/>
      <c r="B175" s="25" t="s">
        <v>43</v>
      </c>
      <c r="C175" s="26">
        <f t="shared" ref="C175:I175" si="68">C173/C170</f>
        <v>2.8734913644526964E-2</v>
      </c>
      <c r="D175" s="26">
        <f t="shared" si="68"/>
        <v>0.10526283692154613</v>
      </c>
      <c r="E175" s="26">
        <f t="shared" si="68"/>
        <v>-8.4716703468033741E-2</v>
      </c>
      <c r="F175" s="26">
        <f t="shared" si="68"/>
        <v>8.2780192941298555E-2</v>
      </c>
      <c r="G175" s="26">
        <f t="shared" si="68"/>
        <v>0.11728535171161504</v>
      </c>
      <c r="H175" s="26">
        <f t="shared" si="68"/>
        <v>1.9797891923241797E-2</v>
      </c>
      <c r="I175" s="26">
        <f t="shared" si="68"/>
        <v>0.1382232229597366</v>
      </c>
    </row>
    <row r="176" spans="1:9" ht="15.75" thickTop="1"/>
  </sheetData>
  <mergeCells count="4">
    <mergeCell ref="A3:B3"/>
    <mergeCell ref="D3:E3"/>
    <mergeCell ref="A1:I1"/>
    <mergeCell ref="N3:S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85"/>
  <sheetViews>
    <sheetView zoomScaleNormal="100" workbookViewId="0">
      <selection activeCell="H92" sqref="H92"/>
    </sheetView>
  </sheetViews>
  <sheetFormatPr defaultColWidth="9.28515625" defaultRowHeight="15"/>
  <cols>
    <col min="1" max="1" width="9.28515625" style="1"/>
    <col min="2" max="2" width="14.42578125" style="1" bestFit="1" customWidth="1"/>
    <col min="3" max="3" width="13.28515625" style="1" bestFit="1" customWidth="1"/>
    <col min="4" max="4" width="17.42578125" style="1" customWidth="1"/>
    <col min="5" max="5" width="18.28515625" style="1" bestFit="1" customWidth="1"/>
    <col min="6" max="6" width="21.5703125" style="1" bestFit="1" customWidth="1"/>
    <col min="7" max="7" width="19" style="1" bestFit="1" customWidth="1"/>
    <col min="8" max="8" width="16.140625" style="1" bestFit="1" customWidth="1"/>
    <col min="9" max="16384" width="9.28515625" style="1"/>
  </cols>
  <sheetData>
    <row r="1" spans="1:26" s="4" customFormat="1" ht="21">
      <c r="A1" s="51" t="str">
        <f>Frumgögn!A1</f>
        <v>3.5.3 - Framlegð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6" t="str">
        <f>A1</f>
        <v>3.5.3 - Framlegð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8"/>
      <c r="B2" s="58"/>
      <c r="C2" s="58"/>
      <c r="D2" s="58"/>
      <c r="E2" s="58"/>
      <c r="F2" s="58"/>
      <c r="G2" s="58"/>
      <c r="H2" s="58"/>
      <c r="I2" s="5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/>
      <c r="B3"/>
      <c r="C3"/>
      <c r="D3" s="59" t="s">
        <v>72</v>
      </c>
      <c r="E3" s="59"/>
      <c r="F3" s="59"/>
      <c r="G3"/>
      <c r="H3"/>
      <c r="K3" s="3"/>
      <c r="L3" s="3"/>
      <c r="M3" s="3"/>
    </row>
    <row r="4" spans="1:26" ht="15" customHeight="1">
      <c r="A4"/>
      <c r="B4"/>
      <c r="C4"/>
      <c r="D4"/>
      <c r="E4"/>
      <c r="F4"/>
      <c r="G4"/>
      <c r="H4"/>
    </row>
    <row r="5" spans="1:26" ht="15" customHeight="1">
      <c r="A5"/>
      <c r="B5" s="49" t="s">
        <v>45</v>
      </c>
      <c r="C5" s="49" t="s">
        <v>38</v>
      </c>
      <c r="D5" s="49" t="s">
        <v>46</v>
      </c>
      <c r="E5" s="49" t="s">
        <v>47</v>
      </c>
      <c r="F5" s="49" t="s">
        <v>48</v>
      </c>
      <c r="G5" s="49" t="s">
        <v>49</v>
      </c>
      <c r="H5" s="49" t="s">
        <v>50</v>
      </c>
    </row>
    <row r="6" spans="1:26">
      <c r="A6" s="16">
        <v>2002</v>
      </c>
      <c r="B6" s="47">
        <f>Úrvinnsla!C12</f>
        <v>2.5593510927109417E-2</v>
      </c>
      <c r="C6" s="47">
        <f>Úrvinnsla!D12</f>
        <v>1.5486780809248252E-3</v>
      </c>
      <c r="D6" s="47">
        <f>Úrvinnsla!E12</f>
        <v>-1.3083361769605974E-2</v>
      </c>
      <c r="E6" s="47">
        <f>Úrvinnsla!F12</f>
        <v>2.8527390997674967E-2</v>
      </c>
      <c r="F6" s="47">
        <f>Úrvinnsla!G12</f>
        <v>0.19671161580317009</v>
      </c>
      <c r="G6" s="47">
        <f>Úrvinnsla!H12</f>
        <v>0.10251174309851105</v>
      </c>
      <c r="H6" s="47">
        <f>Úrvinnsla!I12</f>
        <v>4.4373571638133449E-2</v>
      </c>
    </row>
    <row r="7" spans="1:26">
      <c r="A7" s="16">
        <v>2003</v>
      </c>
      <c r="B7" s="48">
        <f>Úrvinnsla!C21</f>
        <v>8.6458410381584031E-3</v>
      </c>
      <c r="C7" s="48">
        <f>Úrvinnsla!D21</f>
        <v>-8.145321594528239E-2</v>
      </c>
      <c r="D7" s="48">
        <f>Úrvinnsla!E21</f>
        <v>-0.1043773237763042</v>
      </c>
      <c r="E7" s="48">
        <f>Úrvinnsla!F21</f>
        <v>0.11160816462412351</v>
      </c>
      <c r="F7" s="48">
        <f>Úrvinnsla!G21</f>
        <v>5.4916165215867264E-2</v>
      </c>
      <c r="G7" s="48">
        <f>Úrvinnsla!H21</f>
        <v>-2.8228620309299238E-2</v>
      </c>
      <c r="H7" s="48">
        <f>Úrvinnsla!I21</f>
        <v>5.7537567305742672E-2</v>
      </c>
    </row>
    <row r="8" spans="1:26">
      <c r="A8" s="16">
        <v>2004</v>
      </c>
      <c r="B8" s="48">
        <f>Úrvinnsla!C30</f>
        <v>-5.1369328656214422E-2</v>
      </c>
      <c r="C8" s="48">
        <f>Úrvinnsla!D30</f>
        <v>-2.8814358834752772E-2</v>
      </c>
      <c r="D8" s="48">
        <f>Úrvinnsla!E30</f>
        <v>4.9911885259426955E-2</v>
      </c>
      <c r="E8" s="48">
        <f>Úrvinnsla!F30</f>
        <v>0.58554957853635647</v>
      </c>
      <c r="F8" s="48">
        <f>Úrvinnsla!G30</f>
        <v>0.1653557039956747</v>
      </c>
      <c r="G8" s="48">
        <f>Úrvinnsla!H30</f>
        <v>4.2741367338560488E-2</v>
      </c>
      <c r="H8" s="48">
        <f>Úrvinnsla!I30</f>
        <v>9.6840575740977416E-2</v>
      </c>
    </row>
    <row r="9" spans="1:26">
      <c r="A9" s="16">
        <v>2005</v>
      </c>
      <c r="B9" s="48">
        <f>Úrvinnsla!C39</f>
        <v>-6.4985299303009336E-2</v>
      </c>
      <c r="C9" s="48">
        <f>Úrvinnsla!D39</f>
        <v>2.6162374650548149E-2</v>
      </c>
      <c r="D9" s="48">
        <f>Úrvinnsla!E39</f>
        <v>-8.2975631753879047E-3</v>
      </c>
      <c r="E9" s="48">
        <f>Úrvinnsla!F39</f>
        <v>0.59611536567734902</v>
      </c>
      <c r="F9" s="48">
        <f>Úrvinnsla!G39</f>
        <v>0.13528425289283919</v>
      </c>
      <c r="G9" s="48">
        <f>Úrvinnsla!H39</f>
        <v>-6.8140472413441802E-2</v>
      </c>
      <c r="H9" s="48">
        <f>Úrvinnsla!I39</f>
        <v>0.2314650048278874</v>
      </c>
    </row>
    <row r="10" spans="1:26">
      <c r="A10" s="16">
        <v>2006</v>
      </c>
      <c r="B10" s="48">
        <f>Úrvinnsla!C48</f>
        <v>-3.6080770463221582E-3</v>
      </c>
      <c r="C10" s="48">
        <f>Úrvinnsla!D48</f>
        <v>0.2733355466859686</v>
      </c>
      <c r="D10" s="48">
        <f>Úrvinnsla!E48</f>
        <v>4.6412211019149531E-2</v>
      </c>
      <c r="E10" s="48">
        <f>Úrvinnsla!F48</f>
        <v>0.71984313143768364</v>
      </c>
      <c r="F10" s="48">
        <f>Úrvinnsla!G48</f>
        <v>0.28195741598323543</v>
      </c>
      <c r="G10" s="48">
        <f>Úrvinnsla!H48</f>
        <v>9.3063793929580488E-2</v>
      </c>
      <c r="H10" s="48">
        <f>Úrvinnsla!I48</f>
        <v>0.20180710652768574</v>
      </c>
    </row>
    <row r="11" spans="1:26">
      <c r="A11" s="16">
        <v>2007</v>
      </c>
      <c r="B11" s="48">
        <f>Úrvinnsla!C57</f>
        <v>5.7446330747492891E-2</v>
      </c>
      <c r="C11" s="48">
        <f>Úrvinnsla!D57</f>
        <v>0.21899202375701191</v>
      </c>
      <c r="D11" s="48">
        <f>Úrvinnsla!E57</f>
        <v>0.13910865955173837</v>
      </c>
      <c r="E11" s="48">
        <f>Úrvinnsla!F57</f>
        <v>0.71359396998996549</v>
      </c>
      <c r="F11" s="48">
        <f>Úrvinnsla!G57</f>
        <v>0.2249625881035881</v>
      </c>
      <c r="G11" s="48">
        <f>Úrvinnsla!H57</f>
        <v>0.32549541199050352</v>
      </c>
      <c r="H11" s="48">
        <f>Úrvinnsla!I57</f>
        <v>0.16415112365812468</v>
      </c>
    </row>
    <row r="12" spans="1:26">
      <c r="A12" s="16">
        <v>2008</v>
      </c>
      <c r="B12" s="48">
        <f>Úrvinnsla!C67</f>
        <v>1.2177382833124986E-2</v>
      </c>
      <c r="C12" s="48">
        <f>Úrvinnsla!D67</f>
        <v>6.7215323045431055E-2</v>
      </c>
      <c r="D12" s="48">
        <f>Úrvinnsla!E67</f>
        <v>0.1539776891132644</v>
      </c>
      <c r="E12" s="48">
        <f>Úrvinnsla!F67</f>
        <v>0.5209050449419681</v>
      </c>
      <c r="F12" s="48">
        <f>Úrvinnsla!G67</f>
        <v>0.27312784400930673</v>
      </c>
      <c r="G12" s="48">
        <f>Úrvinnsla!H67</f>
        <v>9.143258069558706E-2</v>
      </c>
      <c r="H12" s="48">
        <f>Úrvinnsla!I67</f>
        <v>-5.278468006284559E-2</v>
      </c>
    </row>
    <row r="13" spans="1:26">
      <c r="A13" s="16">
        <v>2009</v>
      </c>
      <c r="B13" s="48">
        <f>Úrvinnsla!C76</f>
        <v>-2.0556305133345533E-2</v>
      </c>
      <c r="C13" s="48">
        <f>Úrvinnsla!D76</f>
        <v>3.6762681645490236E-2</v>
      </c>
      <c r="D13" s="48">
        <f>Úrvinnsla!E76</f>
        <v>0.20036602600662878</v>
      </c>
      <c r="E13" s="48">
        <f>Úrvinnsla!F76</f>
        <v>0.35346923508509442</v>
      </c>
      <c r="F13" s="48">
        <f>Úrvinnsla!G76</f>
        <v>0.12025713890396671</v>
      </c>
      <c r="G13" s="48">
        <f>Úrvinnsla!H76</f>
        <v>6.8787283920028974E-2</v>
      </c>
      <c r="H13" s="48">
        <f>Úrvinnsla!I76</f>
        <v>4.27491471389633E-2</v>
      </c>
    </row>
    <row r="14" spans="1:26">
      <c r="A14" s="16">
        <v>2010</v>
      </c>
      <c r="B14" s="48">
        <f>Úrvinnsla!C85</f>
        <v>-2.6613788435467318E-2</v>
      </c>
      <c r="C14" s="48">
        <f>Úrvinnsla!D85</f>
        <v>0.11357290025089038</v>
      </c>
      <c r="D14" s="48">
        <f>Úrvinnsla!E85</f>
        <v>0.14050973605069722</v>
      </c>
      <c r="E14" s="48">
        <f>Úrvinnsla!F85</f>
        <v>0.12441048381854819</v>
      </c>
      <c r="F14" s="48">
        <f>Úrvinnsla!G85</f>
        <v>6.0254023869484287E-2</v>
      </c>
      <c r="G14" s="48">
        <f>Úrvinnsla!H85</f>
        <v>9.560578547787954E-2</v>
      </c>
      <c r="H14" s="48">
        <f>Úrvinnsla!I85</f>
        <v>0.14109216926300619</v>
      </c>
    </row>
    <row r="15" spans="1:26">
      <c r="A15" s="16">
        <v>2011</v>
      </c>
      <c r="B15" s="48">
        <f>Úrvinnsla!C96</f>
        <v>3.0256307417553311E-2</v>
      </c>
      <c r="C15" s="48">
        <f>Úrvinnsla!D96</f>
        <v>0.10482433130518855</v>
      </c>
      <c r="D15" s="48">
        <f>Úrvinnsla!E96</f>
        <v>6.939363848938146E-2</v>
      </c>
      <c r="E15" s="48">
        <f>Úrvinnsla!F96</f>
        <v>0.18500105302793396</v>
      </c>
      <c r="F15" s="48">
        <f>Úrvinnsla!G96</f>
        <v>0.11501753080045331</v>
      </c>
      <c r="G15" s="48">
        <f>Úrvinnsla!H96</f>
        <v>0.21038100674416371</v>
      </c>
      <c r="H15" s="48">
        <f>Úrvinnsla!I96</f>
        <v>0.1808661106586146</v>
      </c>
    </row>
    <row r="16" spans="1:26">
      <c r="A16" s="16">
        <v>2012</v>
      </c>
      <c r="B16" s="48">
        <f>Úrvinnsla!C105</f>
        <v>0.13282324965056544</v>
      </c>
      <c r="C16" s="48">
        <f>Úrvinnsla!D105</f>
        <v>0.13508294711943286</v>
      </c>
      <c r="D16" s="48">
        <f>Úrvinnsla!E105</f>
        <v>8.1822576992984591E-2</v>
      </c>
      <c r="E16" s="48">
        <f>Úrvinnsla!F105</f>
        <v>0.12145437001199466</v>
      </c>
      <c r="F16" s="48">
        <f>Úrvinnsla!G105</f>
        <v>0.14231946800834649</v>
      </c>
      <c r="G16" s="48">
        <f>Úrvinnsla!H105</f>
        <v>9.0610392347647326E-2</v>
      </c>
      <c r="H16" s="48">
        <f>Úrvinnsla!I105</f>
        <v>0.20381112988577968</v>
      </c>
    </row>
    <row r="17" spans="1:8">
      <c r="A17" s="16">
        <v>2013</v>
      </c>
      <c r="B17" s="48">
        <f>Úrvinnsla!C114</f>
        <v>0.10175436186996881</v>
      </c>
      <c r="C17" s="48">
        <f>Úrvinnsla!D114</f>
        <v>0.1624472844818359</v>
      </c>
      <c r="D17" s="48">
        <f>Úrvinnsla!E114</f>
        <v>0.10823487545789562</v>
      </c>
      <c r="E17" s="48">
        <f>Úrvinnsla!F114</f>
        <v>3.3700051970106212E-2</v>
      </c>
      <c r="F17" s="48">
        <f>Úrvinnsla!G114</f>
        <v>9.5624929483340712E-2</v>
      </c>
      <c r="G17" s="48">
        <f>Úrvinnsla!H114</f>
        <v>5.4439060830229397E-2</v>
      </c>
      <c r="H17" s="48">
        <f>Úrvinnsla!I114</f>
        <v>0.18145300355596991</v>
      </c>
    </row>
    <row r="18" spans="1:8">
      <c r="A18" s="16">
        <v>2014</v>
      </c>
      <c r="B18" s="47">
        <f>Úrvinnsla!C125</f>
        <v>8.6907358463130704E-2</v>
      </c>
      <c r="C18" s="47">
        <f>Úrvinnsla!D125</f>
        <v>9.1992343407324401E-2</v>
      </c>
      <c r="D18" s="47">
        <f>Úrvinnsla!E125</f>
        <v>6.793529168530224E-2</v>
      </c>
      <c r="E18" s="47">
        <f>Úrvinnsla!F125</f>
        <v>0.19012183303336563</v>
      </c>
      <c r="F18" s="47">
        <f>Úrvinnsla!G125</f>
        <v>0.20087870487211842</v>
      </c>
      <c r="G18" s="47">
        <f>Úrvinnsla!H125</f>
        <v>7.7759751900186427E-2</v>
      </c>
      <c r="H18" s="47">
        <f>Úrvinnsla!I125</f>
        <v>0.17029148141755859</v>
      </c>
    </row>
    <row r="19" spans="1:8">
      <c r="A19" s="16">
        <v>2015</v>
      </c>
      <c r="B19" s="48">
        <f>Úrvinnsla!C135</f>
        <v>4.6203241765540998E-2</v>
      </c>
      <c r="C19" s="48">
        <f>Úrvinnsla!D135</f>
        <v>0.10819245323989192</v>
      </c>
      <c r="D19" s="48">
        <f>Úrvinnsla!E135</f>
        <v>5.5003517834941257E-2</v>
      </c>
      <c r="E19" s="48">
        <f>Úrvinnsla!F135</f>
        <v>0.29166692391753979</v>
      </c>
      <c r="F19" s="48">
        <f>Úrvinnsla!G135</f>
        <v>0.16453614132067537</v>
      </c>
      <c r="G19" s="48">
        <f>Úrvinnsla!H135</f>
        <v>9.9899732688573002E-3</v>
      </c>
      <c r="H19" s="48">
        <f>Úrvinnsla!I135</f>
        <v>0.14978676169183164</v>
      </c>
    </row>
    <row r="20" spans="1:8">
      <c r="A20" s="16">
        <v>2016</v>
      </c>
      <c r="B20" s="48">
        <f>Úrvinnsla!C145</f>
        <v>5.2602293365620882E-2</v>
      </c>
      <c r="C20" s="48">
        <f>Úrvinnsla!D145</f>
        <v>8.0932220959066964E-2</v>
      </c>
      <c r="D20" s="48">
        <f>Úrvinnsla!E145</f>
        <v>0.11296021441849072</v>
      </c>
      <c r="E20" s="48">
        <f>Úrvinnsla!F145</f>
        <v>0.18440322424006991</v>
      </c>
      <c r="F20" s="48">
        <f>Úrvinnsla!G145</f>
        <v>0.14692866506840882</v>
      </c>
      <c r="G20" s="48">
        <f>Úrvinnsla!H145</f>
        <v>7.5099389854102125E-2</v>
      </c>
      <c r="H20" s="48">
        <f>Úrvinnsla!I145</f>
        <v>0.182548813872079</v>
      </c>
    </row>
    <row r="21" spans="1:8">
      <c r="A21" s="16">
        <v>2017</v>
      </c>
      <c r="B21" s="48">
        <f>Úrvinnsla!C155</f>
        <v>9.7614590806842275E-2</v>
      </c>
      <c r="C21" s="48">
        <f>Úrvinnsla!D155</f>
        <v>0.10428169054755895</v>
      </c>
      <c r="D21" s="48">
        <f>Úrvinnsla!E155</f>
        <v>8.2420822903672059E-2</v>
      </c>
      <c r="E21" s="48">
        <f>Úrvinnsla!F155</f>
        <v>0.21225518919014896</v>
      </c>
      <c r="F21" s="48">
        <f>Úrvinnsla!G155</f>
        <v>0.13609348747398251</v>
      </c>
      <c r="G21" s="48">
        <f>Úrvinnsla!H155</f>
        <v>0.10953823880654429</v>
      </c>
      <c r="H21" s="48">
        <f>Úrvinnsla!I155</f>
        <v>0.1459663881308087</v>
      </c>
    </row>
    <row r="22" spans="1:8">
      <c r="A22" s="16">
        <v>2018</v>
      </c>
      <c r="B22" s="48">
        <f>Úrvinnsla!C165</f>
        <v>5.0219927048588762E-2</v>
      </c>
      <c r="C22" s="48">
        <f>Úrvinnsla!D165</f>
        <v>0.12395683193456823</v>
      </c>
      <c r="D22" s="48">
        <f>Úrvinnsla!E165</f>
        <v>-0.1965048214628021</v>
      </c>
      <c r="E22" s="48">
        <f>Úrvinnsla!F165</f>
        <v>0.30335184664923387</v>
      </c>
      <c r="F22" s="48">
        <f>Úrvinnsla!G165</f>
        <v>0.29803226673149014</v>
      </c>
      <c r="G22" s="48">
        <f>Úrvinnsla!H165</f>
        <v>5.368599124802962E-2</v>
      </c>
      <c r="H22" s="48">
        <f>Úrvinnsla!I165</f>
        <v>0.16310382114780078</v>
      </c>
    </row>
    <row r="23" spans="1:8">
      <c r="A23" s="16">
        <v>2019</v>
      </c>
      <c r="B23" s="48">
        <f>Úrvinnsla!C175</f>
        <v>2.8734913644526964E-2</v>
      </c>
      <c r="C23" s="48">
        <f>Úrvinnsla!D175</f>
        <v>0.10526283692154613</v>
      </c>
      <c r="D23" s="48">
        <f>Úrvinnsla!E175</f>
        <v>-8.4716703468033741E-2</v>
      </c>
      <c r="E23" s="48">
        <f>Úrvinnsla!F175</f>
        <v>8.2780192941298555E-2</v>
      </c>
      <c r="F23" s="48">
        <f>Úrvinnsla!G175</f>
        <v>0.11728535171161504</v>
      </c>
      <c r="G23" s="48">
        <f>Úrvinnsla!H175</f>
        <v>1.9797891923241797E-2</v>
      </c>
      <c r="H23" s="48">
        <f>Úrvinnsla!I175</f>
        <v>0.1382232229597366</v>
      </c>
    </row>
    <row r="34" spans="1:8">
      <c r="A34"/>
      <c r="B34"/>
      <c r="C34"/>
      <c r="D34" s="60" t="s">
        <v>41</v>
      </c>
      <c r="E34" s="60"/>
      <c r="F34" s="60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 s="40" t="s">
        <v>45</v>
      </c>
      <c r="C36" s="40" t="s">
        <v>38</v>
      </c>
      <c r="D36" s="40" t="s">
        <v>46</v>
      </c>
      <c r="E36" s="40" t="s">
        <v>47</v>
      </c>
      <c r="F36" s="40" t="s">
        <v>48</v>
      </c>
      <c r="G36" s="40" t="s">
        <v>49</v>
      </c>
      <c r="H36" s="40" t="s">
        <v>50</v>
      </c>
    </row>
    <row r="37" spans="1:8">
      <c r="A37" s="41">
        <v>2002</v>
      </c>
      <c r="B37" s="42">
        <f>Úrvinnsla!C10</f>
        <v>8494</v>
      </c>
      <c r="C37" s="42">
        <f>Úrvinnsla!D10</f>
        <v>2361</v>
      </c>
      <c r="D37" s="42">
        <f>Úrvinnsla!E10</f>
        <v>-3259</v>
      </c>
      <c r="E37" s="42">
        <f>Úrvinnsla!F10</f>
        <v>1092</v>
      </c>
      <c r="F37" s="42">
        <f>Úrvinnsla!G10</f>
        <v>11641</v>
      </c>
      <c r="G37" s="42">
        <f>Úrvinnsla!H10</f>
        <v>17219</v>
      </c>
      <c r="H37" s="42">
        <f>Úrvinnsla!I10</f>
        <v>46735</v>
      </c>
    </row>
    <row r="38" spans="1:8">
      <c r="A38" s="41">
        <v>2003</v>
      </c>
      <c r="B38" s="42">
        <f>Úrvinnsla!C19</f>
        <v>3156</v>
      </c>
      <c r="C38" s="42">
        <f>Úrvinnsla!D19</f>
        <v>-125472</v>
      </c>
      <c r="D38" s="42">
        <f>Úrvinnsla!E19</f>
        <v>-27231</v>
      </c>
      <c r="E38" s="42">
        <f>Úrvinnsla!F19</f>
        <v>5364</v>
      </c>
      <c r="F38" s="42">
        <f>Úrvinnsla!G19</f>
        <v>2820</v>
      </c>
      <c r="G38" s="42">
        <f>Úrvinnsla!H19</f>
        <v>-5016</v>
      </c>
      <c r="H38" s="42">
        <f>Úrvinnsla!I19</f>
        <v>63848</v>
      </c>
    </row>
    <row r="39" spans="1:8">
      <c r="A39" s="41">
        <v>2004</v>
      </c>
      <c r="B39" s="42">
        <f>Úrvinnsla!C28</f>
        <v>-17778</v>
      </c>
      <c r="C39" s="42">
        <f>Úrvinnsla!D28</f>
        <v>-49112</v>
      </c>
      <c r="D39" s="42">
        <f>Úrvinnsla!E28</f>
        <v>15124</v>
      </c>
      <c r="E39" s="42">
        <f>Úrvinnsla!F28</f>
        <v>69883</v>
      </c>
      <c r="F39" s="42">
        <f>Úrvinnsla!G28</f>
        <v>9481</v>
      </c>
      <c r="G39" s="42">
        <f>Úrvinnsla!H28</f>
        <v>8433</v>
      </c>
      <c r="H39" s="42">
        <f>Úrvinnsla!I28</f>
        <v>127295</v>
      </c>
    </row>
    <row r="40" spans="1:8">
      <c r="A40" s="41">
        <v>2005</v>
      </c>
      <c r="B40" s="42">
        <f>Úrvinnsla!C37</f>
        <v>-24512</v>
      </c>
      <c r="C40" s="42">
        <f>Úrvinnsla!D37</f>
        <v>54840</v>
      </c>
      <c r="D40" s="42">
        <f>Úrvinnsla!E37</f>
        <v>-2484</v>
      </c>
      <c r="E40" s="42">
        <f>Úrvinnsla!F37</f>
        <v>113802</v>
      </c>
      <c r="F40" s="42">
        <f>Úrvinnsla!G37</f>
        <v>8067</v>
      </c>
      <c r="G40" s="42">
        <f>Úrvinnsla!H37</f>
        <v>-14046</v>
      </c>
      <c r="H40" s="42">
        <f>Úrvinnsla!I37</f>
        <v>404402</v>
      </c>
    </row>
    <row r="41" spans="1:8">
      <c r="A41" s="41">
        <v>2006</v>
      </c>
      <c r="B41" s="42">
        <f>Úrvinnsla!C46</f>
        <v>-1430</v>
      </c>
      <c r="C41" s="42">
        <f>Úrvinnsla!D46</f>
        <v>863634</v>
      </c>
      <c r="D41" s="42">
        <f>Úrvinnsla!E46</f>
        <v>15623</v>
      </c>
      <c r="E41" s="42">
        <f>Úrvinnsla!F46</f>
        <v>155286</v>
      </c>
      <c r="F41" s="42">
        <f>Úrvinnsla!G46</f>
        <v>21797</v>
      </c>
      <c r="G41" s="42">
        <f>Úrvinnsla!H46</f>
        <v>22530</v>
      </c>
      <c r="H41" s="42">
        <f>Úrvinnsla!I46</f>
        <v>402295</v>
      </c>
    </row>
    <row r="42" spans="1:8">
      <c r="A42" s="41">
        <v>2007</v>
      </c>
      <c r="B42" s="42">
        <f>Úrvinnsla!C55</f>
        <v>27118</v>
      </c>
      <c r="C42" s="42">
        <f>Úrvinnsla!D55</f>
        <v>751156</v>
      </c>
      <c r="D42" s="42">
        <f>Úrvinnsla!E55</f>
        <v>52607</v>
      </c>
      <c r="E42" s="42">
        <f>Úrvinnsla!F55</f>
        <v>183475</v>
      </c>
      <c r="F42" s="42">
        <f>Úrvinnsla!G55</f>
        <v>19693</v>
      </c>
      <c r="G42" s="42">
        <f>Úrvinnsla!H55</f>
        <v>94463</v>
      </c>
      <c r="H42" s="42">
        <f>Úrvinnsla!I55</f>
        <v>350505</v>
      </c>
    </row>
    <row r="43" spans="1:8">
      <c r="A43" s="41">
        <v>2008</v>
      </c>
      <c r="B43" s="42">
        <f>Úrvinnsla!C65</f>
        <v>5835</v>
      </c>
      <c r="C43" s="42">
        <f>Úrvinnsla!D65</f>
        <v>216457</v>
      </c>
      <c r="D43" s="42">
        <f>Úrvinnsla!E65</f>
        <v>62403</v>
      </c>
      <c r="E43" s="42">
        <f>Úrvinnsla!F65</f>
        <v>107445</v>
      </c>
      <c r="F43" s="42">
        <f>Úrvinnsla!G65</f>
        <v>26530</v>
      </c>
      <c r="G43" s="42">
        <f>Úrvinnsla!H65</f>
        <v>25151</v>
      </c>
      <c r="H43" s="42">
        <f>Úrvinnsla!I65</f>
        <v>-101562</v>
      </c>
    </row>
    <row r="44" spans="1:8">
      <c r="A44" s="41">
        <v>2009</v>
      </c>
      <c r="B44" s="42">
        <f>Úrvinnsla!C74</f>
        <v>-10223</v>
      </c>
      <c r="C44" s="42">
        <f>Úrvinnsla!D74</f>
        <v>115778</v>
      </c>
      <c r="D44" s="42">
        <f>Úrvinnsla!E74</f>
        <v>87476</v>
      </c>
      <c r="E44" s="42">
        <f>Úrvinnsla!F74</f>
        <v>60480</v>
      </c>
      <c r="F44" s="42">
        <f>Úrvinnsla!G74</f>
        <v>11299</v>
      </c>
      <c r="G44" s="42">
        <f>Úrvinnsla!H74</f>
        <v>18046</v>
      </c>
      <c r="H44" s="42">
        <f>Úrvinnsla!I74</f>
        <v>91264</v>
      </c>
    </row>
    <row r="45" spans="1:8">
      <c r="A45" s="41">
        <v>2010</v>
      </c>
      <c r="B45" s="42">
        <f>Úrvinnsla!C83</f>
        <v>-13408</v>
      </c>
      <c r="C45" s="42">
        <f>Úrvinnsla!D83</f>
        <v>379798</v>
      </c>
      <c r="D45" s="42">
        <f>Úrvinnsla!E83</f>
        <v>64056</v>
      </c>
      <c r="E45" s="42">
        <f>Úrvinnsla!F83</f>
        <v>17226</v>
      </c>
      <c r="F45" s="42">
        <f>Úrvinnsla!G83</f>
        <v>5503</v>
      </c>
      <c r="G45" s="42">
        <f>Úrvinnsla!H83</f>
        <v>28800</v>
      </c>
      <c r="H45" s="42">
        <f>Úrvinnsla!I83</f>
        <v>297617</v>
      </c>
    </row>
    <row r="46" spans="1:8">
      <c r="A46" s="41">
        <v>2011</v>
      </c>
      <c r="B46" s="42">
        <f>Úrvinnsla!C94</f>
        <v>15993</v>
      </c>
      <c r="C46" s="42">
        <f>Úrvinnsla!D94</f>
        <v>365050</v>
      </c>
      <c r="D46" s="42">
        <f>Úrvinnsla!E94</f>
        <v>32496</v>
      </c>
      <c r="E46" s="42">
        <f>Úrvinnsla!F94</f>
        <v>28988</v>
      </c>
      <c r="F46" s="42">
        <f>Úrvinnsla!G94</f>
        <v>11145.832349777222</v>
      </c>
      <c r="G46" s="42">
        <f>Úrvinnsla!H94</f>
        <v>74534.372158050537</v>
      </c>
      <c r="H46" s="42">
        <f>Úrvinnsla!I94</f>
        <v>466103</v>
      </c>
    </row>
    <row r="47" spans="1:8">
      <c r="A47" s="41">
        <v>2012</v>
      </c>
      <c r="B47" s="42">
        <f>Úrvinnsla!C103</f>
        <v>73171</v>
      </c>
      <c r="C47" s="42">
        <f>Úrvinnsla!D103</f>
        <v>498440</v>
      </c>
      <c r="D47" s="42">
        <f>Úrvinnsla!E103</f>
        <v>40110</v>
      </c>
      <c r="E47" s="42">
        <f>Úrvinnsla!F103</f>
        <v>18125</v>
      </c>
      <c r="F47" s="42">
        <f>Úrvinnsla!G103</f>
        <v>14596</v>
      </c>
      <c r="G47" s="42">
        <f>Úrvinnsla!H103</f>
        <v>31383</v>
      </c>
      <c r="H47" s="42">
        <f>Úrvinnsla!I103</f>
        <v>549175</v>
      </c>
    </row>
    <row r="48" spans="1:8">
      <c r="A48" s="41">
        <v>2013</v>
      </c>
      <c r="B48" s="42">
        <f>Úrvinnsla!C112</f>
        <v>59271</v>
      </c>
      <c r="C48" s="42">
        <f>Úrvinnsla!D112</f>
        <v>645014</v>
      </c>
      <c r="D48" s="42">
        <f>Úrvinnsla!E112</f>
        <v>59005</v>
      </c>
      <c r="E48" s="42">
        <f>Úrvinnsla!F112</f>
        <v>4604</v>
      </c>
      <c r="F48" s="42">
        <f>Úrvinnsla!G112</f>
        <v>11018</v>
      </c>
      <c r="G48" s="42">
        <f>Úrvinnsla!H112</f>
        <v>20988</v>
      </c>
      <c r="H48" s="42">
        <f>Úrvinnsla!I112</f>
        <v>526657</v>
      </c>
    </row>
    <row r="49" spans="1:8">
      <c r="A49" s="41">
        <v>2014</v>
      </c>
      <c r="B49" s="42">
        <f>Úrvinnsla!C123</f>
        <v>50803</v>
      </c>
      <c r="C49" s="42">
        <f>Úrvinnsla!D123</f>
        <v>392403</v>
      </c>
      <c r="D49" s="42">
        <f>Úrvinnsla!E123</f>
        <v>40252</v>
      </c>
      <c r="E49" s="42">
        <f>Úrvinnsla!F123</f>
        <v>27465</v>
      </c>
      <c r="F49" s="42">
        <f>Úrvinnsla!G123</f>
        <v>26107</v>
      </c>
      <c r="G49" s="42">
        <f>Úrvinnsla!H123</f>
        <v>34702</v>
      </c>
      <c r="H49" s="42">
        <f>Úrvinnsla!I123</f>
        <v>514056</v>
      </c>
    </row>
    <row r="50" spans="1:8">
      <c r="A50" s="41">
        <v>2015</v>
      </c>
      <c r="B50" s="42">
        <f>Úrvinnsla!C133</f>
        <v>28867</v>
      </c>
      <c r="C50" s="42">
        <f>Úrvinnsla!D133</f>
        <v>494269</v>
      </c>
      <c r="D50" s="42">
        <f>Úrvinnsla!E133</f>
        <v>34242</v>
      </c>
      <c r="E50" s="42">
        <f>Úrvinnsla!F133</f>
        <v>47241</v>
      </c>
      <c r="F50" s="42">
        <f>Úrvinnsla!G133</f>
        <v>21907</v>
      </c>
      <c r="G50" s="42">
        <f>Úrvinnsla!H133</f>
        <v>4892</v>
      </c>
      <c r="H50" s="42">
        <f>Úrvinnsla!I133</f>
        <v>495500</v>
      </c>
    </row>
    <row r="51" spans="1:8">
      <c r="A51" s="41">
        <v>2016</v>
      </c>
      <c r="B51" s="42">
        <f>Úrvinnsla!C143</f>
        <v>35451</v>
      </c>
      <c r="C51" s="42">
        <f>Úrvinnsla!D143</f>
        <v>392331</v>
      </c>
      <c r="D51" s="42">
        <f>Úrvinnsla!E143</f>
        <v>78391</v>
      </c>
      <c r="E51" s="42">
        <f>Úrvinnsla!F143</f>
        <v>28482</v>
      </c>
      <c r="F51" s="42">
        <f>Úrvinnsla!G143</f>
        <v>20286</v>
      </c>
      <c r="G51" s="42">
        <f>Úrvinnsla!H143</f>
        <v>39707</v>
      </c>
      <c r="H51" s="42">
        <f>Úrvinnsla!I143</f>
        <v>648771</v>
      </c>
    </row>
    <row r="52" spans="1:8">
      <c r="A52" s="41">
        <v>2017</v>
      </c>
      <c r="B52" s="43">
        <f>Úrvinnsla!C153</f>
        <v>72382</v>
      </c>
      <c r="C52" s="43">
        <f>Úrvinnsla!D153</f>
        <v>548914</v>
      </c>
      <c r="D52" s="43">
        <f>Úrvinnsla!E153</f>
        <v>60652</v>
      </c>
      <c r="E52" s="43">
        <f>Úrvinnsla!F153</f>
        <v>35862</v>
      </c>
      <c r="F52" s="43">
        <f>Úrvinnsla!G153</f>
        <v>16281</v>
      </c>
      <c r="G52" s="43">
        <f>Úrvinnsla!H153</f>
        <v>62647</v>
      </c>
      <c r="H52" s="43">
        <f>Úrvinnsla!I153</f>
        <v>560313</v>
      </c>
    </row>
    <row r="53" spans="1:8">
      <c r="A53" s="50">
        <v>2018</v>
      </c>
      <c r="B53" s="43">
        <f>Úrvinnsla!C163</f>
        <v>41194</v>
      </c>
      <c r="C53" s="43">
        <f>Úrvinnsla!D163</f>
        <v>734620</v>
      </c>
      <c r="D53" s="43">
        <f>Úrvinnsla!E163</f>
        <v>-141465</v>
      </c>
      <c r="E53" s="43">
        <f>Úrvinnsla!F163</f>
        <v>56148</v>
      </c>
      <c r="F53" s="43">
        <f>Úrvinnsla!G163</f>
        <v>46589</v>
      </c>
      <c r="G53" s="43">
        <f>Úrvinnsla!H163</f>
        <v>31640</v>
      </c>
      <c r="H53" s="43">
        <f>Úrvinnsla!I163</f>
        <v>659608</v>
      </c>
    </row>
    <row r="54" spans="1:8">
      <c r="A54" s="41">
        <v>2019</v>
      </c>
      <c r="B54" s="43">
        <f>Úrvinnsla!C173</f>
        <v>24592</v>
      </c>
      <c r="C54" s="43">
        <f>Úrvinnsla!D173</f>
        <v>655898</v>
      </c>
      <c r="D54" s="43">
        <f>Úrvinnsla!E173</f>
        <v>-64878</v>
      </c>
      <c r="E54" s="43">
        <f>Úrvinnsla!F173</f>
        <v>22336</v>
      </c>
      <c r="F54" s="43">
        <f>Úrvinnsla!G173</f>
        <v>17052</v>
      </c>
      <c r="G54" s="43">
        <f>Úrvinnsla!H173</f>
        <v>12562</v>
      </c>
      <c r="H54" s="43">
        <f>Úrvinnsla!I173</f>
        <v>596009</v>
      </c>
    </row>
    <row r="65" spans="1:8">
      <c r="A65"/>
      <c r="B65"/>
      <c r="C65"/>
      <c r="D65" s="60" t="s">
        <v>77</v>
      </c>
      <c r="E65" s="60"/>
      <c r="F65" s="60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 s="44" t="s">
        <v>45</v>
      </c>
      <c r="C67" s="44" t="s">
        <v>38</v>
      </c>
      <c r="D67" s="44" t="s">
        <v>46</v>
      </c>
      <c r="E67" s="44" t="s">
        <v>47</v>
      </c>
      <c r="F67" s="44" t="s">
        <v>48</v>
      </c>
      <c r="G67" s="44" t="s">
        <v>49</v>
      </c>
      <c r="H67" s="44" t="s">
        <v>50</v>
      </c>
    </row>
    <row r="68" spans="1:8">
      <c r="A68" s="16">
        <v>2002</v>
      </c>
      <c r="B68" s="45">
        <f>Úrvinnsla!C11</f>
        <v>17880.90026954178</v>
      </c>
      <c r="C68" s="45">
        <f>Úrvinnsla!D11</f>
        <v>4970.1913746630735</v>
      </c>
      <c r="D68" s="45">
        <f>Úrvinnsla!E11</f>
        <v>-6860.5902964959578</v>
      </c>
      <c r="E68" s="45">
        <f>Úrvinnsla!F11</f>
        <v>2298.7924528301887</v>
      </c>
      <c r="F68" s="45">
        <f>Úrvinnsla!G11</f>
        <v>24505.716981132078</v>
      </c>
      <c r="G68" s="45">
        <f>Úrvinnsla!H11</f>
        <v>36248.083557951482</v>
      </c>
      <c r="H68" s="45">
        <f>Úrvinnsla!I11</f>
        <v>98382.843665768203</v>
      </c>
    </row>
    <row r="69" spans="1:8">
      <c r="A69" s="16">
        <v>2003</v>
      </c>
      <c r="B69" s="46">
        <f>Úrvinnsla!C20</f>
        <v>6506.3862736471629</v>
      </c>
      <c r="C69" s="46">
        <f>Úrvinnsla!D20</f>
        <v>-258672.14782226132</v>
      </c>
      <c r="D69" s="46">
        <f>Úrvinnsla!E20</f>
        <v>-56139.228332600091</v>
      </c>
      <c r="E69" s="46">
        <f>Úrvinnsla!F20</f>
        <v>11058.382754069511</v>
      </c>
      <c r="F69" s="46">
        <f>Úrvinnsla!G20</f>
        <v>5813.6911570611528</v>
      </c>
      <c r="G69" s="46">
        <f>Úrvinnsla!H20</f>
        <v>-10340.948526176859</v>
      </c>
      <c r="H69" s="46">
        <f>Úrvinnsla!I20</f>
        <v>131628.56489221292</v>
      </c>
    </row>
    <row r="70" spans="1:8">
      <c r="A70" s="16">
        <v>2004</v>
      </c>
      <c r="B70" s="46">
        <f>Úrvinnsla!C29</f>
        <v>-35510.531969309464</v>
      </c>
      <c r="C70" s="46">
        <f>Úrvinnsla!D29</f>
        <v>-98098.393861892604</v>
      </c>
      <c r="D70" s="46">
        <f>Úrvinnsla!E29</f>
        <v>30209.319693094632</v>
      </c>
      <c r="E70" s="46">
        <f>Úrvinnsla!F29</f>
        <v>139587.27109974425</v>
      </c>
      <c r="F70" s="46">
        <f>Úrvinnsla!G29</f>
        <v>18937.75191815857</v>
      </c>
      <c r="G70" s="46">
        <f>Úrvinnsla!H29</f>
        <v>16844.432225063942</v>
      </c>
      <c r="H70" s="46">
        <f>Úrvinnsla!I29</f>
        <v>254264.43734015347</v>
      </c>
    </row>
    <row r="71" spans="1:8">
      <c r="A71" s="16">
        <v>2005</v>
      </c>
      <c r="B71" s="46">
        <f>Úrvinnsla!C38</f>
        <v>-47055.809913969693</v>
      </c>
      <c r="C71" s="46">
        <f>Úrvinnsla!D38</f>
        <v>105276.62433428923</v>
      </c>
      <c r="D71" s="46">
        <f>Úrvinnsla!E38</f>
        <v>-4768.5473166734955</v>
      </c>
      <c r="E71" s="46">
        <f>Úrvinnsla!F38</f>
        <v>218466.27283900042</v>
      </c>
      <c r="F71" s="46">
        <f>Úrvinnsla!G38</f>
        <v>15486.260548955348</v>
      </c>
      <c r="G71" s="46">
        <f>Úrvinnsla!H38</f>
        <v>-26964.176976648916</v>
      </c>
      <c r="H71" s="46">
        <f>Úrvinnsla!I38</f>
        <v>776332.55714870966</v>
      </c>
    </row>
    <row r="72" spans="1:8">
      <c r="A72" s="16">
        <v>2006</v>
      </c>
      <c r="B72" s="46">
        <f>Úrvinnsla!C47</f>
        <v>-2571.3660782808902</v>
      </c>
      <c r="C72" s="46">
        <f>Úrvinnsla!D47</f>
        <v>1552950.4696853415</v>
      </c>
      <c r="D72" s="46">
        <f>Úrvinnsla!E47</f>
        <v>28092.6239447429</v>
      </c>
      <c r="E72" s="46">
        <f>Úrvinnsla!F47</f>
        <v>279228.77820414427</v>
      </c>
      <c r="F72" s="46">
        <f>Úrvinnsla!G47</f>
        <v>39194.452033768226</v>
      </c>
      <c r="G72" s="46">
        <f>Úrvinnsla!H47</f>
        <v>40512.501918649265</v>
      </c>
      <c r="H72" s="46">
        <f>Úrvinnsla!I47</f>
        <v>723390.01151189557</v>
      </c>
    </row>
    <row r="73" spans="1:8">
      <c r="A73" s="16">
        <v>2007</v>
      </c>
      <c r="B73" s="46">
        <f>Úrvinnsla!C56</f>
        <v>46428.552429667521</v>
      </c>
      <c r="C73" s="46">
        <f>Úrvinnsla!D56</f>
        <v>1286049.3299232738</v>
      </c>
      <c r="D73" s="46">
        <f>Úrvinnsla!E56</f>
        <v>90068.104493971521</v>
      </c>
      <c r="E73" s="46">
        <f>Úrvinnsla!F56</f>
        <v>314126.36097917426</v>
      </c>
      <c r="F73" s="46">
        <f>Úrvinnsla!G56</f>
        <v>33716.25794665693</v>
      </c>
      <c r="G73" s="46">
        <f>Úrvinnsla!H56</f>
        <v>161729.49141395692</v>
      </c>
      <c r="H73" s="46">
        <f>Úrvinnsla!I56</f>
        <v>600097.34380708809</v>
      </c>
    </row>
    <row r="74" spans="1:8">
      <c r="A74" s="16">
        <v>2008</v>
      </c>
      <c r="B74" s="46">
        <f>Úrvinnsla!C66</f>
        <v>8886.191095222619</v>
      </c>
      <c r="C74" s="46">
        <f>Úrvinnsla!D66</f>
        <v>329644.94702632434</v>
      </c>
      <c r="D74" s="46">
        <f>Úrvinnsla!E66</f>
        <v>95034.272993175182</v>
      </c>
      <c r="E74" s="46">
        <f>Úrvinnsla!F66</f>
        <v>163629.27201819955</v>
      </c>
      <c r="F74" s="46">
        <f>Úrvinnsla!G66</f>
        <v>40402.853428664283</v>
      </c>
      <c r="G74" s="46">
        <f>Úrvinnsla!H66</f>
        <v>38302.757881052981</v>
      </c>
      <c r="H74" s="46">
        <f>Úrvinnsla!I66</f>
        <v>-154669.98115047126</v>
      </c>
    </row>
    <row r="75" spans="1:8">
      <c r="A75" s="16">
        <v>2009</v>
      </c>
      <c r="B75" s="46">
        <f>Úrvinnsla!C75</f>
        <v>-13901.6186883343</v>
      </c>
      <c r="C75" s="46">
        <f>Úrvinnsla!D75</f>
        <v>157439.26523505515</v>
      </c>
      <c r="D75" s="46">
        <f>Úrvinnsla!E75</f>
        <v>118953.14451538015</v>
      </c>
      <c r="E75" s="46">
        <f>Úrvinnsla!F75</f>
        <v>82242.971561230413</v>
      </c>
      <c r="F75" s="46">
        <f>Úrvinnsla!G75</f>
        <v>15364.803830528148</v>
      </c>
      <c r="G75" s="46">
        <f>Úrvinnsla!H75</f>
        <v>24539.627394080089</v>
      </c>
      <c r="H75" s="46">
        <f>Úrvinnsla!I75</f>
        <v>124104.20893789901</v>
      </c>
    </row>
    <row r="76" spans="1:8">
      <c r="A76" s="16">
        <v>2010</v>
      </c>
      <c r="B76" s="46">
        <f>Úrvinnsla!C84</f>
        <v>-17298.977973568286</v>
      </c>
      <c r="C76" s="46">
        <f>Úrvinnsla!D84</f>
        <v>490014.71035242296</v>
      </c>
      <c r="D76" s="46">
        <f>Úrvinnsla!E84</f>
        <v>82644.938325991199</v>
      </c>
      <c r="E76" s="46">
        <f>Úrvinnsla!F84</f>
        <v>22224.95484581498</v>
      </c>
      <c r="F76" s="46">
        <f>Úrvinnsla!G84</f>
        <v>7099.9609030837019</v>
      </c>
      <c r="G76" s="46">
        <f>Úrvinnsla!H84</f>
        <v>37157.709251101325</v>
      </c>
      <c r="H76" s="46">
        <f>Úrvinnsla!I84</f>
        <v>383984.92896475777</v>
      </c>
    </row>
    <row r="77" spans="1:8">
      <c r="A77" s="16">
        <v>2011</v>
      </c>
      <c r="B77" s="46">
        <f>Úrvinnsla!C95</f>
        <v>19841.990468625896</v>
      </c>
      <c r="C77" s="46">
        <f>Úrvinnsla!D95</f>
        <v>452905.55996822874</v>
      </c>
      <c r="D77" s="46">
        <f>Úrvinnsla!E95</f>
        <v>40316.72120730739</v>
      </c>
      <c r="E77" s="46">
        <f>Úrvinnsla!F95</f>
        <v>35964.460683081816</v>
      </c>
      <c r="F77" s="46">
        <f>Úrvinnsla!G95</f>
        <v>13828.268570573488</v>
      </c>
      <c r="G77" s="46">
        <f>Úrvinnsla!H95</f>
        <v>92472.350524920519</v>
      </c>
      <c r="H77" s="46">
        <f>Úrvinnsla!I95</f>
        <v>578278.70214455924</v>
      </c>
    </row>
    <row r="78" spans="1:8">
      <c r="A78" s="16">
        <v>2012</v>
      </c>
      <c r="B78" s="46">
        <f>Úrvinnsla!C104</f>
        <v>86302.367480493325</v>
      </c>
      <c r="C78" s="46">
        <f>Úrvinnsla!D104</f>
        <v>587890.7223760382</v>
      </c>
      <c r="D78" s="46">
        <f>Úrvinnsla!E104</f>
        <v>47308.195318399194</v>
      </c>
      <c r="E78" s="46">
        <f>Úrvinnsla!F104</f>
        <v>21377.737226277372</v>
      </c>
      <c r="F78" s="46">
        <f>Úrvinnsla!G104</f>
        <v>17215.418071985907</v>
      </c>
      <c r="G78" s="46">
        <f>Úrvinnsla!H104</f>
        <v>37015.035992952427</v>
      </c>
      <c r="H78" s="46">
        <f>Úrvinnsla!I104</f>
        <v>647730.69468915171</v>
      </c>
    </row>
    <row r="79" spans="1:8">
      <c r="A79" s="16">
        <v>2013</v>
      </c>
      <c r="B79" s="46">
        <f>Úrvinnsla!C113</f>
        <v>67299.226072207413</v>
      </c>
      <c r="C79" s="46">
        <f>Úrvinnsla!D113</f>
        <v>732380.8102738068</v>
      </c>
      <c r="D79" s="46">
        <f>Úrvinnsla!E113</f>
        <v>66997.196510782655</v>
      </c>
      <c r="E79" s="46">
        <f>Úrvinnsla!F113</f>
        <v>5227.6094015023018</v>
      </c>
      <c r="F79" s="46">
        <f>Úrvinnsla!G113</f>
        <v>12510.382360067846</v>
      </c>
      <c r="G79" s="46">
        <f>Úrvinnsla!H113</f>
        <v>23830.813666101287</v>
      </c>
      <c r="H79" s="46">
        <f>Úrvinnsla!I113</f>
        <v>597992.41628301435</v>
      </c>
    </row>
    <row r="80" spans="1:8">
      <c r="A80" s="16">
        <v>2014</v>
      </c>
      <c r="B80" s="45">
        <f>Úrvinnsla!C124</f>
        <v>56533.568748515791</v>
      </c>
      <c r="C80" s="45">
        <f>Úrvinnsla!D124</f>
        <v>436665.98385181668</v>
      </c>
      <c r="D80" s="45">
        <f>Úrvinnsla!E124</f>
        <v>44792.417952980286</v>
      </c>
      <c r="E80" s="45">
        <f>Úrvinnsla!F124</f>
        <v>30563.046782236997</v>
      </c>
      <c r="F80" s="45">
        <f>Úrvinnsla!G124</f>
        <v>29051.864640227974</v>
      </c>
      <c r="G80" s="45">
        <f>Úrvinnsla!H124</f>
        <v>38616.379007361669</v>
      </c>
      <c r="H80" s="45">
        <f>Úrvinnsla!I124</f>
        <v>572041.4191403467</v>
      </c>
    </row>
    <row r="81" spans="1:8">
      <c r="A81" s="16">
        <v>2015</v>
      </c>
      <c r="B81" s="46">
        <f>Úrvinnsla!C134</f>
        <v>31605.31822429907</v>
      </c>
      <c r="C81" s="46">
        <f>Úrvinnsla!D134</f>
        <v>541155.26495327102</v>
      </c>
      <c r="D81" s="46">
        <f>Úrvinnsla!E134</f>
        <v>37490.189719626171</v>
      </c>
      <c r="E81" s="46">
        <f>Úrvinnsla!F134</f>
        <v>51722.272429906545</v>
      </c>
      <c r="F81" s="46">
        <f>Úrvinnsla!G134</f>
        <v>23985.093925233647</v>
      </c>
      <c r="G81" s="46">
        <f>Úrvinnsla!H134</f>
        <v>5356.0542056074773</v>
      </c>
      <c r="H81" s="46">
        <f>Úrvinnsla!I134</f>
        <v>542503.03738317755</v>
      </c>
    </row>
    <row r="82" spans="1:8">
      <c r="A82" s="16">
        <v>2016</v>
      </c>
      <c r="B82" s="46">
        <f>Úrvinnsla!C144</f>
        <v>38162.964851826328</v>
      </c>
      <c r="C82" s="46">
        <f>Úrvinnsla!D144</f>
        <v>422343.91592005512</v>
      </c>
      <c r="D82" s="46">
        <f>Úrvinnsla!E144</f>
        <v>84387.83046175052</v>
      </c>
      <c r="E82" s="46">
        <f>Úrvinnsla!F144</f>
        <v>30660.843556168162</v>
      </c>
      <c r="F82" s="46">
        <f>Úrvinnsla!G144</f>
        <v>21837.858028945553</v>
      </c>
      <c r="G82" s="46">
        <f>Úrvinnsla!H144</f>
        <v>42744.544452101996</v>
      </c>
      <c r="H82" s="46">
        <f>Úrvinnsla!I144</f>
        <v>698401.31082012411</v>
      </c>
    </row>
    <row r="83" spans="1:8">
      <c r="A83" s="16">
        <v>2017</v>
      </c>
      <c r="B83" s="46">
        <f>Úrvinnsla!C154</f>
        <v>76564.797291196388</v>
      </c>
      <c r="C83" s="46">
        <f>Úrvinnsla!D154</f>
        <v>580634.5381489842</v>
      </c>
      <c r="D83" s="46">
        <f>Úrvinnsla!E154</f>
        <v>64156.946275395043</v>
      </c>
      <c r="E83" s="46">
        <f>Úrvinnsla!F154</f>
        <v>37934.386455981941</v>
      </c>
      <c r="F83" s="46">
        <f>Úrvinnsla!G154</f>
        <v>17221.843340857788</v>
      </c>
      <c r="G83" s="46">
        <f>Úrvinnsla!H154</f>
        <v>66267.232957110609</v>
      </c>
      <c r="H83" s="46">
        <f>Úrvinnsla!I154</f>
        <v>592692.26139954862</v>
      </c>
    </row>
    <row r="84" spans="1:8">
      <c r="A84" s="16">
        <v>2018</v>
      </c>
      <c r="B84" s="46">
        <f>Úrvinnsla!C164</f>
        <v>42443.949868073883</v>
      </c>
      <c r="C84" s="46">
        <f>Úrvinnsla!D164</f>
        <v>756910.58047493408</v>
      </c>
      <c r="D84" s="46">
        <f>Úrvinnsla!E164</f>
        <v>-145757.47361477572</v>
      </c>
      <c r="E84" s="46">
        <f>Úrvinnsla!F164</f>
        <v>57851.699208443271</v>
      </c>
      <c r="F84" s="46">
        <f>Úrvinnsla!G164</f>
        <v>48002.650395778364</v>
      </c>
      <c r="G84" s="46">
        <f>Úrvinnsla!H164</f>
        <v>32600.052770448547</v>
      </c>
      <c r="H84" s="46">
        <f>Úrvinnsla!I164</f>
        <v>679622.49076517147</v>
      </c>
    </row>
    <row r="85" spans="1:8">
      <c r="A85" s="16">
        <v>2019</v>
      </c>
      <c r="B85" s="46">
        <f>Úrvinnsla!C174</f>
        <v>24592</v>
      </c>
      <c r="C85" s="46">
        <f>Úrvinnsla!D174</f>
        <v>655898</v>
      </c>
      <c r="D85" s="46">
        <f>Úrvinnsla!E174</f>
        <v>-64878</v>
      </c>
      <c r="E85" s="46">
        <f>Úrvinnsla!F174</f>
        <v>22335.999999999996</v>
      </c>
      <c r="F85" s="46">
        <f>Úrvinnsla!G174</f>
        <v>17052</v>
      </c>
      <c r="G85" s="46">
        <f>Úrvinnsla!H174</f>
        <v>12562</v>
      </c>
      <c r="H85" s="46">
        <f>Úrvinnsla!I174</f>
        <v>596009</v>
      </c>
    </row>
  </sheetData>
  <mergeCells count="5">
    <mergeCell ref="A1:N1"/>
    <mergeCell ref="A2:I2"/>
    <mergeCell ref="D3:F3"/>
    <mergeCell ref="D34:F34"/>
    <mergeCell ref="D65:F6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0700310-1e95-4a2d-902b-55f378dec2fe"/>
    <ds:schemaRef ds:uri="http://www.w3.org/XML/1998/namespace"/>
    <ds:schemaRef ds:uri="http://purl.org/dc/terms/"/>
    <ds:schemaRef ds:uri="http://schemas.microsoft.com/office/infopath/2007/PartnerControls"/>
    <ds:schemaRef ds:uri="cc6de4c7-8526-40f9-9830-bae303b4b47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728C3-3F72-4B45-AF47-296DE8E5A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2020-11-23T17:29:10Z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