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jálfbærniverkefni/Shared Documents/Vísar - gögn/1.01 Kynjahlutfall í vinnuafli/"/>
    </mc:Choice>
  </mc:AlternateContent>
  <xr:revisionPtr revIDLastSave="877" documentId="8_{C070A926-2A2B-4FF9-AC8E-C09BC3D962FB}" xr6:coauthVersionLast="45" xr6:coauthVersionMax="45" xr10:uidLastSave="{1D6EEB41-3FA6-40C9-8CC6-E74A8EC377D0}"/>
  <bookViews>
    <workbookView xWindow="52680" yWindow="-120" windowWidth="24240" windowHeight="13290" activeTab="4" xr2:uid="{95EE343A-A00D-435C-A1B6-23F75405F674}"/>
  </bookViews>
  <sheets>
    <sheet name="Frumgögn Hagstofa" sheetId="3" r:id="rId1"/>
    <sheet name="Frumgögn Landsvirkjun" sheetId="9" r:id="rId2"/>
    <sheet name="Frumgögn Alcoa Fjarðaál" sheetId="10" r:id="rId3"/>
    <sheet name="Úrvinnsla" sheetId="7" r:id="rId4"/>
    <sheet name="Birting" sheetId="8" r:id="rId5"/>
  </sheets>
  <externalReferences>
    <externalReference r:id="rId6"/>
  </externalReferences>
  <definedNames>
    <definedName name="_xlnm.Print_Area" localSheetId="4">Birting!$A$1:$V$104</definedName>
    <definedName name="_xlnm.Print_Area" localSheetId="2">'Frumgögn Alcoa Fjarðaál'!$A$1:$H$157</definedName>
    <definedName name="_xlnm.Print_Area" localSheetId="0">'Frumgögn Hagstofa'!$A$1:$R$36</definedName>
    <definedName name="_xlnm.Print_Titles" localSheetId="4">Birting!$1:$2</definedName>
    <definedName name="_xlnm.Print_Titles" localSheetId="0">'Frumgögn Hagstofa'!$1:$2</definedName>
    <definedName name="_xlnm.Print_Titles" localSheetId="3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7" l="1"/>
  <c r="G20" i="7"/>
  <c r="G21" i="7"/>
  <c r="G22" i="7"/>
  <c r="G23" i="7"/>
  <c r="G24" i="7"/>
  <c r="G25" i="7"/>
  <c r="G17" i="7"/>
  <c r="F18" i="7"/>
  <c r="F20" i="7"/>
  <c r="F21" i="7"/>
  <c r="F22" i="7"/>
  <c r="F23" i="7"/>
  <c r="F24" i="7"/>
  <c r="F25" i="7"/>
  <c r="F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E17" i="7"/>
  <c r="D17" i="7"/>
  <c r="B18" i="7"/>
  <c r="C18" i="7"/>
  <c r="B19" i="7"/>
  <c r="C19" i="7"/>
  <c r="B20" i="7"/>
  <c r="C20" i="7"/>
  <c r="B21" i="7"/>
  <c r="C21" i="7"/>
  <c r="B23" i="7"/>
  <c r="C23" i="7"/>
  <c r="B24" i="7"/>
  <c r="C24" i="7"/>
  <c r="C17" i="7"/>
  <c r="B17" i="7"/>
  <c r="G35" i="7"/>
  <c r="G36" i="7"/>
  <c r="G37" i="7"/>
  <c r="G38" i="7"/>
  <c r="G39" i="7"/>
  <c r="G40" i="7"/>
  <c r="G41" i="7"/>
  <c r="G42" i="7"/>
  <c r="G43" i="7"/>
  <c r="G44" i="7"/>
  <c r="G45" i="7"/>
  <c r="G46" i="7"/>
  <c r="G34" i="7"/>
  <c r="F35" i="7"/>
  <c r="F36" i="7"/>
  <c r="F37" i="7"/>
  <c r="F38" i="7"/>
  <c r="F39" i="7"/>
  <c r="F40" i="7"/>
  <c r="F41" i="7"/>
  <c r="F42" i="7"/>
  <c r="F43" i="7"/>
  <c r="F44" i="7"/>
  <c r="F45" i="7"/>
  <c r="F46" i="7"/>
  <c r="F34" i="7"/>
  <c r="C46" i="7"/>
  <c r="B46" i="7"/>
  <c r="C45" i="7"/>
  <c r="B45" i="7"/>
  <c r="I11" i="7"/>
  <c r="I10" i="7"/>
  <c r="I9" i="7"/>
  <c r="I8" i="7"/>
  <c r="I7" i="7"/>
  <c r="I6" i="7"/>
  <c r="I5" i="7"/>
  <c r="I4" i="7"/>
  <c r="C5" i="7"/>
  <c r="C6" i="7"/>
  <c r="C7" i="7"/>
  <c r="C8" i="7"/>
  <c r="C9" i="7"/>
  <c r="C10" i="7"/>
  <c r="C11" i="7"/>
  <c r="C12" i="7"/>
  <c r="B6" i="7"/>
  <c r="B7" i="7"/>
  <c r="B8" i="7"/>
  <c r="B9" i="7"/>
  <c r="B10" i="7"/>
  <c r="B11" i="7"/>
  <c r="B12" i="7"/>
  <c r="B5" i="7"/>
  <c r="J12" i="7"/>
  <c r="J10" i="7"/>
  <c r="J8" i="7"/>
  <c r="J5" i="7"/>
  <c r="J4" i="7"/>
  <c r="E5" i="7"/>
  <c r="E6" i="7"/>
  <c r="E9" i="7"/>
  <c r="E11" i="7"/>
  <c r="E13" i="7"/>
  <c r="D13" i="7"/>
  <c r="D11" i="7"/>
  <c r="D9" i="7"/>
  <c r="D6" i="7"/>
  <c r="D5" i="7"/>
  <c r="K12" i="7"/>
  <c r="K11" i="7"/>
  <c r="G11" i="7"/>
  <c r="F11" i="7"/>
  <c r="K10" i="7"/>
  <c r="K9" i="7"/>
  <c r="K8" i="7"/>
  <c r="K7" i="7"/>
  <c r="K5" i="7"/>
  <c r="K4" i="7"/>
  <c r="G13" i="7"/>
  <c r="G12" i="7"/>
  <c r="G10" i="7"/>
  <c r="G9" i="7"/>
  <c r="G8" i="7"/>
  <c r="G6" i="7"/>
  <c r="G5" i="7"/>
  <c r="F10" i="7" l="1"/>
  <c r="F8" i="7"/>
  <c r="F6" i="7"/>
  <c r="F5" i="7"/>
  <c r="F9" i="7"/>
  <c r="F12" i="7"/>
  <c r="F13" i="7"/>
  <c r="O97" i="8"/>
  <c r="N89" i="8"/>
  <c r="N90" i="8"/>
  <c r="N91" i="8"/>
  <c r="N92" i="8"/>
  <c r="N93" i="8"/>
  <c r="N94" i="8"/>
  <c r="N95" i="8"/>
  <c r="N96" i="8"/>
  <c r="N88" i="8"/>
  <c r="R97" i="8"/>
  <c r="S97" i="8"/>
  <c r="S89" i="8"/>
  <c r="S90" i="8"/>
  <c r="S91" i="8"/>
  <c r="S92" i="8"/>
  <c r="S93" i="8"/>
  <c r="S94" i="8"/>
  <c r="S95" i="8"/>
  <c r="S96" i="8"/>
  <c r="S88" i="8"/>
  <c r="R89" i="8"/>
  <c r="R90" i="8"/>
  <c r="R91" i="8"/>
  <c r="R92" i="8"/>
  <c r="R93" i="8"/>
  <c r="R94" i="8"/>
  <c r="R95" i="8"/>
  <c r="R96" i="8"/>
  <c r="R88" i="8"/>
  <c r="Q89" i="8"/>
  <c r="Q90" i="8"/>
  <c r="Q91" i="8"/>
  <c r="Q92" i="8"/>
  <c r="Q93" i="8"/>
  <c r="Q94" i="8"/>
  <c r="Q95" i="8"/>
  <c r="Q96" i="8"/>
  <c r="Q88" i="8"/>
  <c r="D47" i="8"/>
  <c r="C47" i="8"/>
  <c r="D39" i="8"/>
  <c r="D40" i="8"/>
  <c r="D41" i="8"/>
  <c r="D42" i="8"/>
  <c r="D43" i="8"/>
  <c r="D44" i="8"/>
  <c r="D45" i="8"/>
  <c r="D46" i="8"/>
  <c r="D38" i="8"/>
  <c r="C39" i="8"/>
  <c r="C40" i="8"/>
  <c r="C41" i="8"/>
  <c r="C42" i="8"/>
  <c r="C43" i="8"/>
  <c r="C44" i="8"/>
  <c r="C45" i="8"/>
  <c r="C46" i="8"/>
  <c r="C38" i="8"/>
  <c r="B39" i="8"/>
  <c r="B40" i="8"/>
  <c r="B41" i="8"/>
  <c r="B42" i="8"/>
  <c r="B43" i="8"/>
  <c r="B44" i="8"/>
  <c r="B45" i="8"/>
  <c r="B46" i="8"/>
  <c r="B38" i="8"/>
  <c r="S69" i="8"/>
  <c r="R69" i="8"/>
  <c r="S61" i="8"/>
  <c r="S62" i="8"/>
  <c r="S63" i="8"/>
  <c r="S64" i="8"/>
  <c r="S65" i="8"/>
  <c r="S66" i="8"/>
  <c r="S67" i="8"/>
  <c r="S60" i="8"/>
  <c r="R61" i="8"/>
  <c r="R62" i="8"/>
  <c r="R63" i="8"/>
  <c r="R64" i="8"/>
  <c r="R65" i="8"/>
  <c r="R66" i="8"/>
  <c r="R67" i="8"/>
  <c r="R60" i="8"/>
  <c r="Q61" i="8"/>
  <c r="Q62" i="8"/>
  <c r="Q63" i="8"/>
  <c r="Q64" i="8"/>
  <c r="Q65" i="8"/>
  <c r="Q66" i="8"/>
  <c r="Q67" i="8"/>
  <c r="Q60" i="8"/>
  <c r="Q69" i="8" s="1"/>
  <c r="C30" i="10"/>
  <c r="B30" i="10"/>
  <c r="D29" i="10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N75" i="8"/>
  <c r="N78" i="8"/>
  <c r="N80" i="8"/>
  <c r="N82" i="8"/>
  <c r="N74" i="8"/>
  <c r="Q75" i="8"/>
  <c r="Q78" i="8"/>
  <c r="Q80" i="8"/>
  <c r="Q82" i="8"/>
  <c r="Q74" i="8"/>
  <c r="H82" i="8"/>
  <c r="E82" i="8"/>
  <c r="H80" i="8"/>
  <c r="E80" i="8"/>
  <c r="H78" i="8"/>
  <c r="E78" i="8"/>
  <c r="H77" i="8"/>
  <c r="E77" i="8"/>
  <c r="E76" i="8"/>
  <c r="H75" i="8"/>
  <c r="E75" i="8"/>
  <c r="H74" i="8"/>
  <c r="E74" i="8"/>
  <c r="S47" i="8"/>
  <c r="R47" i="8"/>
  <c r="P47" i="8"/>
  <c r="O47" i="8"/>
  <c r="M47" i="8"/>
  <c r="L47" i="8"/>
  <c r="J47" i="8"/>
  <c r="I47" i="8"/>
  <c r="G47" i="8"/>
  <c r="F47" i="8"/>
  <c r="P46" i="8"/>
  <c r="O46" i="8"/>
  <c r="N46" i="8"/>
  <c r="M46" i="8"/>
  <c r="L46" i="8"/>
  <c r="K46" i="8"/>
  <c r="J46" i="8"/>
  <c r="I46" i="8"/>
  <c r="H46" i="8"/>
  <c r="G46" i="8"/>
  <c r="F46" i="8"/>
  <c r="E46" i="8"/>
  <c r="P45" i="8"/>
  <c r="O45" i="8"/>
  <c r="N45" i="8"/>
  <c r="M45" i="8"/>
  <c r="L45" i="8"/>
  <c r="K45" i="8"/>
  <c r="J45" i="8"/>
  <c r="I45" i="8"/>
  <c r="H45" i="8"/>
  <c r="G45" i="8"/>
  <c r="F45" i="8"/>
  <c r="E45" i="8"/>
  <c r="P44" i="8"/>
  <c r="O44" i="8"/>
  <c r="N44" i="8"/>
  <c r="M44" i="8"/>
  <c r="L44" i="8"/>
  <c r="K44" i="8"/>
  <c r="J44" i="8"/>
  <c r="I44" i="8"/>
  <c r="H44" i="8"/>
  <c r="G44" i="8"/>
  <c r="F44" i="8"/>
  <c r="E44" i="8"/>
  <c r="P43" i="8"/>
  <c r="O43" i="8"/>
  <c r="N43" i="8"/>
  <c r="M43" i="8"/>
  <c r="L43" i="8"/>
  <c r="K43" i="8"/>
  <c r="J43" i="8"/>
  <c r="I43" i="8"/>
  <c r="H43" i="8"/>
  <c r="G43" i="8"/>
  <c r="F43" i="8"/>
  <c r="E43" i="8"/>
  <c r="P42" i="8"/>
  <c r="O42" i="8"/>
  <c r="N42" i="8"/>
  <c r="M42" i="8"/>
  <c r="L42" i="8"/>
  <c r="K42" i="8"/>
  <c r="J42" i="8"/>
  <c r="I42" i="8"/>
  <c r="H42" i="8"/>
  <c r="G42" i="8"/>
  <c r="F42" i="8"/>
  <c r="E42" i="8"/>
  <c r="P41" i="8"/>
  <c r="O41" i="8"/>
  <c r="N41" i="8"/>
  <c r="M41" i="8"/>
  <c r="L41" i="8"/>
  <c r="K41" i="8"/>
  <c r="J41" i="8"/>
  <c r="I41" i="8"/>
  <c r="H41" i="8"/>
  <c r="G41" i="8"/>
  <c r="F41" i="8"/>
  <c r="E41" i="8"/>
  <c r="P40" i="8"/>
  <c r="O40" i="8"/>
  <c r="N40" i="8"/>
  <c r="M40" i="8"/>
  <c r="L40" i="8"/>
  <c r="K40" i="8"/>
  <c r="J40" i="8"/>
  <c r="I40" i="8"/>
  <c r="H40" i="8"/>
  <c r="G40" i="8"/>
  <c r="F40" i="8"/>
  <c r="E40" i="8"/>
  <c r="P39" i="8"/>
  <c r="O39" i="8"/>
  <c r="N39" i="8"/>
  <c r="M39" i="8"/>
  <c r="L39" i="8"/>
  <c r="K39" i="8"/>
  <c r="J39" i="8"/>
  <c r="I39" i="8"/>
  <c r="H39" i="8"/>
  <c r="G39" i="8"/>
  <c r="F39" i="8"/>
  <c r="E39" i="8"/>
  <c r="P38" i="8"/>
  <c r="O38" i="8"/>
  <c r="N38" i="8"/>
  <c r="M38" i="8"/>
  <c r="L38" i="8"/>
  <c r="K38" i="8"/>
  <c r="J38" i="8"/>
  <c r="I38" i="8"/>
  <c r="H38" i="8"/>
  <c r="G38" i="8"/>
  <c r="F38" i="8"/>
  <c r="E38" i="8"/>
  <c r="Q31" i="8"/>
  <c r="G31" i="8"/>
  <c r="Q30" i="8"/>
  <c r="G30" i="8"/>
  <c r="Q29" i="8"/>
  <c r="G29" i="8"/>
  <c r="Q28" i="8"/>
  <c r="G28" i="8"/>
  <c r="Q27" i="8"/>
  <c r="G27" i="8"/>
  <c r="Q26" i="8"/>
  <c r="G26" i="8"/>
  <c r="Q25" i="8"/>
  <c r="G25" i="8"/>
  <c r="Q24" i="8"/>
  <c r="G24" i="8"/>
  <c r="Q23" i="8"/>
  <c r="G23" i="8"/>
  <c r="D30" i="10" l="1"/>
  <c r="E29" i="10" s="1"/>
  <c r="F22" i="10"/>
  <c r="F24" i="10"/>
  <c r="F26" i="10"/>
  <c r="F28" i="10"/>
  <c r="F21" i="10"/>
  <c r="F23" i="10"/>
  <c r="F25" i="10"/>
  <c r="F27" i="10"/>
  <c r="Q83" i="8"/>
  <c r="E25" i="10" l="1"/>
  <c r="E24" i="10"/>
  <c r="E28" i="10"/>
  <c r="E26" i="10"/>
  <c r="E27" i="10"/>
  <c r="E22" i="10"/>
  <c r="E21" i="10"/>
  <c r="E23" i="10"/>
  <c r="G30" i="10"/>
  <c r="F30" i="10"/>
  <c r="C114" i="9" l="1"/>
  <c r="D125" i="10" l="1"/>
  <c r="B44" i="7" s="1"/>
  <c r="C125" i="10"/>
  <c r="C44" i="7" s="1"/>
  <c r="E124" i="10"/>
  <c r="E123" i="10"/>
  <c r="E122" i="10"/>
  <c r="E121" i="10"/>
  <c r="E120" i="10"/>
  <c r="E119" i="10"/>
  <c r="E118" i="10"/>
  <c r="E117" i="10"/>
  <c r="D154" i="9" l="1"/>
  <c r="C154" i="9"/>
  <c r="E154" i="9" s="1"/>
  <c r="G154" i="9" s="1"/>
  <c r="E153" i="9"/>
  <c r="F153" i="9" s="1"/>
  <c r="E152" i="9"/>
  <c r="G152" i="9" s="1"/>
  <c r="E151" i="9"/>
  <c r="G151" i="9" s="1"/>
  <c r="E150" i="9"/>
  <c r="G150" i="9" s="1"/>
  <c r="E149" i="9"/>
  <c r="G149" i="9" s="1"/>
  <c r="E148" i="9"/>
  <c r="G148" i="9" s="1"/>
  <c r="F148" i="9" l="1"/>
  <c r="F150" i="9"/>
  <c r="G153" i="9"/>
  <c r="F149" i="9"/>
  <c r="F151" i="9"/>
  <c r="F152" i="9"/>
  <c r="F154" i="9"/>
  <c r="D143" i="9"/>
  <c r="C143" i="9"/>
  <c r="E142" i="9"/>
  <c r="F142" i="9" s="1"/>
  <c r="H141" i="9"/>
  <c r="E140" i="9"/>
  <c r="G140" i="9" s="1"/>
  <c r="H139" i="9"/>
  <c r="G138" i="9"/>
  <c r="F138" i="9"/>
  <c r="E137" i="9"/>
  <c r="G137" i="9" s="1"/>
  <c r="E136" i="9"/>
  <c r="G136" i="9" s="1"/>
  <c r="E135" i="9"/>
  <c r="G135" i="9" s="1"/>
  <c r="E134" i="9"/>
  <c r="G134" i="9" s="1"/>
  <c r="G142" i="9" l="1"/>
  <c r="H142" i="9" s="1"/>
  <c r="H138" i="9"/>
  <c r="F135" i="9"/>
  <c r="H135" i="9" s="1"/>
  <c r="F137" i="9"/>
  <c r="H137" i="9" s="1"/>
  <c r="F140" i="9"/>
  <c r="H140" i="9" s="1"/>
  <c r="E143" i="9"/>
  <c r="F143" i="9" s="1"/>
  <c r="F134" i="9"/>
  <c r="H134" i="9" s="1"/>
  <c r="F136" i="9"/>
  <c r="H136" i="9" s="1"/>
  <c r="G143" i="9" l="1"/>
  <c r="H143" i="9" s="1"/>
  <c r="D129" i="9" l="1"/>
  <c r="C129" i="9"/>
  <c r="G128" i="9"/>
  <c r="F128" i="9"/>
  <c r="G127" i="9"/>
  <c r="F127" i="9"/>
  <c r="G126" i="9"/>
  <c r="F126" i="9"/>
  <c r="G125" i="9"/>
  <c r="F125" i="9"/>
  <c r="G124" i="9"/>
  <c r="F124" i="9"/>
  <c r="G123" i="9"/>
  <c r="F123" i="9"/>
  <c r="G122" i="9"/>
  <c r="F122" i="9"/>
  <c r="G121" i="9"/>
  <c r="F121" i="9"/>
  <c r="G120" i="9"/>
  <c r="F120" i="9"/>
  <c r="E129" i="9" l="1"/>
  <c r="G129" i="9" s="1"/>
  <c r="F129" i="9" l="1"/>
</calcChain>
</file>

<file path=xl/sharedStrings.xml><?xml version="1.0" encoding="utf-8"?>
<sst xmlns="http://schemas.openxmlformats.org/spreadsheetml/2006/main" count="646" uniqueCount="142">
  <si>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</si>
  <si>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</si>
  <si>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</si>
  <si>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</si>
  <si>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</si>
  <si>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</si>
  <si>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</si>
  <si>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</si>
  <si>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</si>
  <si>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</si>
  <si>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</si>
  <si>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</si>
  <si>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</si>
  <si>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</si>
  <si>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</si>
  <si>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</si>
  <si>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Alls</t>
  </si>
  <si>
    <t>Karlar og konur</t>
  </si>
  <si>
    <t>Stjórnendur og embættismenn</t>
  </si>
  <si>
    <t>Sérfræðingar</t>
  </si>
  <si>
    <t>Sérmenntað starfsfólk</t>
  </si>
  <si>
    <t>Skrifstofufólk</t>
  </si>
  <si>
    <t>Þjónustu- og verslunarfólk</t>
  </si>
  <si>
    <t>Iðnaðarmenn</t>
  </si>
  <si>
    <t>Véla- og vélgæslufólk</t>
  </si>
  <si>
    <t>Ósérhæft starfsfólk</t>
  </si>
  <si>
    <t>Karlar</t>
  </si>
  <si>
    <t>Konur</t>
  </si>
  <si>
    <t xml:space="preserve">https://px.hagstofa.is:443/pxis/sq/6db9f9a8-9a45-4327-b4af-016c2b5e7e66 </t>
  </si>
  <si>
    <t>Gögn sótt 27.4.2020 af:</t>
  </si>
  <si>
    <t>4.2.1 Jafnrétti</t>
  </si>
  <si>
    <t>a. Kynjahlutföll starfsfólks</t>
  </si>
  <si>
    <t>Landsvirkjun</t>
  </si>
  <si>
    <t>ATH.  Breyting frá fyrra ári er að tæknar og sérmenntað fólk eru settir í hóp sérfræðingar</t>
  </si>
  <si>
    <t>Vísir 1.1. Kynjahlutföll 2018</t>
  </si>
  <si>
    <t>Starfaflokkur</t>
  </si>
  <si>
    <t>Kódi</t>
  </si>
  <si>
    <t>%Kvk</t>
  </si>
  <si>
    <t>%KK</t>
  </si>
  <si>
    <t>Stjórnendur</t>
  </si>
  <si>
    <t>Skrifstofustörf</t>
  </si>
  <si>
    <t>Iðnaðarm. og sérh. iðnv.fólk</t>
  </si>
  <si>
    <t>Almenn störf</t>
  </si>
  <si>
    <t>Samtals</t>
  </si>
  <si>
    <t>ATH. Það hefur orðið smá breyting á kódunum hjá okkur í starfaflokkuninni, gerðist í kjölfar jafnlaunavottunar</t>
  </si>
  <si>
    <t>Vísir 1.1. Kynjahlutföll 2019</t>
  </si>
  <si>
    <t>Vísir 1.1. Kynjahlutföll 2017</t>
  </si>
  <si>
    <t>Fjarðaál</t>
  </si>
  <si>
    <t>Ístarf 95</t>
  </si>
  <si>
    <t>hlutfall í starfstétt</t>
  </si>
  <si>
    <t>konur af heild</t>
  </si>
  <si>
    <t>karlar af heild</t>
  </si>
  <si>
    <t xml:space="preserve">þar af starfandi konur </t>
  </si>
  <si>
    <t xml:space="preserve">þar af starfandi karlar </t>
  </si>
  <si>
    <t>Verkfræðingar</t>
  </si>
  <si>
    <t>Tæknar og sérmenntað starfsfólk</t>
  </si>
  <si>
    <t>Þjónustu- sölu og gæslustörf</t>
  </si>
  <si>
    <t>Véla og vélgæslufólk</t>
  </si>
  <si>
    <t xml:space="preserve">ósérhæft starfsfólk </t>
  </si>
  <si>
    <t>Forsendur:  Starfsfólk á launaskrá í des 2017 : Fastráðið, TEMP, HC erlendis(með vinnuaðstöðu á Rf) og  í fæðingaorlofi</t>
  </si>
  <si>
    <t xml:space="preserve">Heildarfjöldi starfsmanna Fjarðaáls </t>
  </si>
  <si>
    <t>Karl</t>
  </si>
  <si>
    <t>Kona</t>
  </si>
  <si>
    <t xml:space="preserve">1.  Stjórnendur </t>
  </si>
  <si>
    <t xml:space="preserve">2.  Sérfræðingar </t>
  </si>
  <si>
    <t>2.0 Verkfræðingar</t>
  </si>
  <si>
    <t>4.  Tæknar og sérmenntað starfsfólk</t>
  </si>
  <si>
    <t>5.  Skrifstofufólk</t>
  </si>
  <si>
    <t xml:space="preserve">6.  Þjónustu-. sölu og gæslustörf    </t>
  </si>
  <si>
    <t xml:space="preserve">7.  Iðnaðarmenn og sérhæft iðnverkafólk </t>
  </si>
  <si>
    <t xml:space="preserve">8.  Véla- og vélagæslufólk </t>
  </si>
  <si>
    <t>1.1 Kynjahlutföll</t>
  </si>
  <si>
    <t>kódi</t>
  </si>
  <si>
    <t>alls</t>
  </si>
  <si>
    <t>%Ko</t>
  </si>
  <si>
    <t>%Ka</t>
  </si>
  <si>
    <t>Tæknar og sérm. starfsfólk</t>
  </si>
  <si>
    <t>Þjónustu-, sölu- og gæslustörf</t>
  </si>
  <si>
    <t>ístarf 95 - starfaflokkun</t>
  </si>
  <si>
    <t xml:space="preserve">hlutfall starfandi </t>
  </si>
  <si>
    <t>þar af kvk</t>
  </si>
  <si>
    <t>þar af kk</t>
  </si>
  <si>
    <t xml:space="preserve">Stjórnendur og embættismenn </t>
  </si>
  <si>
    <t>Þjónustu- og verslunarmenn</t>
  </si>
  <si>
    <t>Sjálfbærniverkefni</t>
  </si>
  <si>
    <t>Ár</t>
  </si>
  <si>
    <t>Hlutfall kvenna allir</t>
  </si>
  <si>
    <t>Hlutfall karla allir</t>
  </si>
  <si>
    <t>Alcoa 2012</t>
  </si>
  <si>
    <t xml:space="preserve">þar af starfandikonur </t>
  </si>
  <si>
    <t xml:space="preserve">þar af starfandikarlar </t>
  </si>
  <si>
    <t>Vísir 1.1. Kynjahlutföll 2014</t>
  </si>
  <si>
    <t>Vísir 1.1. Kynjahlutföll 2015 LV</t>
  </si>
  <si>
    <t>þessi starfaflokkur á ekki við hjá LV</t>
  </si>
  <si>
    <t>Forsendur:  Starfsfólk á launaskrá í des 2015 : Fastráðið, TEMP, HC erlendis(með vinnuaðstöðu á Rf) og  í fæðingaorlofi</t>
  </si>
  <si>
    <t>Vísir 1.1. Kynjahlutföll 2016</t>
  </si>
  <si>
    <t>ATH.  Breyting frá fyrra ári er að verkfræðingar eru settir í hóp sérfræðingar</t>
  </si>
  <si>
    <t>Forsendur:  Starfsfólk á launaskrá í des 2016 : Fastráðið, TEMP, HC erlendis(með vinnuaðstöðu á Rf) og  í fæðingaorlofi</t>
  </si>
  <si>
    <t>Heildarfjöldi starfsmanna Fjarðaáls árið 2017</t>
  </si>
  <si>
    <t>Sum of Virkir</t>
  </si>
  <si>
    <t>Column Labels</t>
  </si>
  <si>
    <t>Row Labels</t>
  </si>
  <si>
    <t>Grand Total</t>
  </si>
  <si>
    <t xml:space="preserve">3.  Verkfræðingar  </t>
  </si>
  <si>
    <t>9.  Ósérhæft starfsfólk</t>
  </si>
  <si>
    <t>Vísir 1.1. a) tölur 2010</t>
  </si>
  <si>
    <t>1.1. Kynjahlutföll</t>
  </si>
  <si>
    <t>Sjálfbærniverkefni á Austurlandi</t>
  </si>
  <si>
    <t>Hlutfall karla og kvenna í mismunandi störfum hjá Fjarðaál og Landsvirkjun samanborið við kynjahlutföll í sambærilegum störfum á landsvísu.</t>
  </si>
  <si>
    <t>%  í starfstétt</t>
  </si>
  <si>
    <t>þar af konur</t>
  </si>
  <si>
    <t>þar af karlar</t>
  </si>
  <si>
    <t>Niðurstöður vantar fyrir Alcoa Fjarðaál á árinu 2008</t>
  </si>
  <si>
    <t xml:space="preserve"> -</t>
  </si>
  <si>
    <t xml:space="preserve">Ósérhæft starfsfólk </t>
  </si>
  <si>
    <t>Heildarkynjaskipting</t>
  </si>
  <si>
    <t>Landið allt</t>
  </si>
  <si>
    <t>% í starfstétt</t>
  </si>
  <si>
    <t>þar af konur%</t>
  </si>
  <si>
    <t>þar af karlar%</t>
  </si>
  <si>
    <t>%í starfstétt</t>
  </si>
  <si>
    <t>Bændur og fiskimenn</t>
  </si>
  <si>
    <t>Uppfært:</t>
  </si>
  <si>
    <t>Heimild:</t>
  </si>
  <si>
    <t>-</t>
  </si>
  <si>
    <t xml:space="preserve">Alcoa Fjarðaál ( 2008 - 2020) </t>
  </si>
  <si>
    <t>Landsvirkjun ( 2008 - 2020)</t>
  </si>
  <si>
    <t>Fjöldi starfandi eftir starfsstéttum, kyni og menntun 1991-2019</t>
  </si>
  <si>
    <t>Gögn sótt 5.5 af</t>
  </si>
  <si>
    <t>Fjarðaál - KVK</t>
  </si>
  <si>
    <t>Fjarðaál KK</t>
  </si>
  <si>
    <t>Landsvirkjun - KVK</t>
  </si>
  <si>
    <t>Landsvirkjun KK</t>
  </si>
  <si>
    <t>Ísland KVK</t>
  </si>
  <si>
    <t>Ísland KK</t>
  </si>
  <si>
    <t>Ísland - alls</t>
  </si>
  <si>
    <t>Landsvirkjun Alls</t>
  </si>
  <si>
    <t>Fjarðaál - KK</t>
  </si>
  <si>
    <t>Landsvirkjun - KK</t>
  </si>
  <si>
    <t>Ísland - KVK</t>
  </si>
  <si>
    <t>Ísland - KK</t>
  </si>
  <si>
    <t>ATH!  Á árinu 2015 voru gerðar breytingar á starfaflokkun hjá Landsvirkjun.  Þeir sem áður voru flokkaðir í þjónustustörf og vélgæslu fluttust að stærstum hluta í "ósérhæft starfsfólk" og nokkrir í "tæknar og sérmenntað starfsfólk".  Stöðvarverðir (vélfræðingar) voru áður flokkaðir í "Tæknar og sérmenntað starfsfólk" og rafvirkjar í iðnaðarmenn og sérhæft iðnverkafólk.  Það er litið svo á að þeir eigi að vera í sama flokki og þess vegna varð breytingin svona mikil milli 2014 og 2015 á þeirri flokkun.  Frá og með árinu 2017 flokkar Landsvirkjun tækna og sérmenntað starfsfólk með sérfræðingum.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</si>
</sst>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/mm/yyyy;@"/>
  </numFmts>
  <fonts count="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201F35"/>
      <name val="Calibri"/>
      <family val="2"/>
      <scheme val="minor"/>
    </font>
    <font>
      <sz val="12"/>
      <color rgb="FF201F35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rgb="FF0000FF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FF"/>
      <name val="Calibri"/>
      <family val="2"/>
    </font>
    <font>
      <b/>
      <sz val="12"/>
      <color indexed="10"/>
      <name val="Calibri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</font>
    <font>
      <b/>
      <sz val="11"/>
      <name val="Calibri"/>
      <family val="2"/>
      <scheme val="minor"/>
    </font>
    <font>
      <sz val="14"/>
      <name val="Calibri"/>
      <family val="2"/>
    </font>
    <font>
      <sz val="11"/>
      <color theme="4" tint="0.3999145481734672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rgb="FFCACBD3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BE5F1"/>
        <bgColor indexed="64"/>
      </patternFill>
    </fill>
    <fill>
      <patternFill patternType="solid">
        <fgColor theme="3" tint="0.39997558519241921"/>
        <bgColor theme="1"/>
      </patternFill>
    </fill>
    <fill>
      <patternFill patternType="solid">
        <fgColor rgb="FFDCE6F1"/>
        <bgColor indexed="64"/>
      </patternFill>
    </fill>
    <fill>
      <patternFill patternType="solid">
        <fgColor rgb="FFCACBD3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thin">
        <color rgb="FF808080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3" fillId="0" borderId="0" xfId="0" applyFont="1" applyAlignment="1">
      <alignment horizontal="left" vertical="center" wrapText="1"/>
    </xf>
    <xf numFmtId="0" fontId="6" fillId="0" borderId="0" xfId="0" applyFont="1"/>
    <xf numFmtId="1" fontId="0" fillId="0" borderId="0" xfId="0" applyNumberFormat="1"/>
    <xf numFmtId="0" fontId="8" fillId="0" borderId="0" xfId="0" applyFont="1"/>
    <xf numFmtId="0" fontId="9" fillId="0" borderId="0" xfId="0" applyFont="1"/>
    <xf numFmtId="0" fontId="7" fillId="0" borderId="0" xfId="3"/>
    <xf numFmtId="0" fontId="11" fillId="0" borderId="0" xfId="0" applyFont="1"/>
    <xf numFmtId="0" fontId="12" fillId="3" borderId="2" xfId="0" applyFont="1" applyFill="1" applyBorder="1" applyAlignment="1">
      <alignment horizontal="left" vertical="center" readingOrder="1"/>
    </xf>
    <xf numFmtId="0" fontId="13" fillId="3" borderId="3" xfId="0" applyFont="1" applyFill="1" applyBorder="1" applyAlignment="1">
      <alignment horizontal="left" vertical="center" readingOrder="1"/>
    </xf>
    <xf numFmtId="0" fontId="13" fillId="3" borderId="4" xfId="0" applyFont="1" applyFill="1" applyBorder="1" applyAlignment="1">
      <alignment horizontal="left" vertical="center" readingOrder="1"/>
    </xf>
    <xf numFmtId="0" fontId="14" fillId="4" borderId="5" xfId="0" applyFont="1" applyFill="1" applyBorder="1"/>
    <xf numFmtId="0" fontId="14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5" fillId="0" borderId="8" xfId="0" applyFont="1" applyBorder="1"/>
    <xf numFmtId="0" fontId="15" fillId="0" borderId="0" xfId="0" applyFont="1"/>
    <xf numFmtId="10" fontId="15" fillId="0" borderId="0" xfId="0" applyNumberFormat="1" applyFont="1"/>
    <xf numFmtId="10" fontId="15" fillId="0" borderId="7" xfId="0" applyNumberFormat="1" applyFont="1" applyBorder="1"/>
    <xf numFmtId="0" fontId="15" fillId="0" borderId="9" xfId="0" applyFont="1" applyBorder="1"/>
    <xf numFmtId="0" fontId="15" fillId="0" borderId="10" xfId="0" applyFont="1" applyBorder="1"/>
    <xf numFmtId="10" fontId="15" fillId="0" borderId="10" xfId="0" applyNumberFormat="1" applyFont="1" applyBorder="1"/>
    <xf numFmtId="10" fontId="15" fillId="0" borderId="11" xfId="0" applyNumberFormat="1" applyFont="1" applyBorder="1"/>
    <xf numFmtId="0" fontId="10" fillId="0" borderId="12" xfId="0" applyFont="1" applyBorder="1"/>
    <xf numFmtId="0" fontId="10" fillId="0" borderId="1" xfId="0" applyFont="1" applyBorder="1"/>
    <xf numFmtId="10" fontId="10" fillId="0" borderId="1" xfId="0" applyNumberFormat="1" applyFont="1" applyBorder="1"/>
    <xf numFmtId="10" fontId="10" fillId="0" borderId="13" xfId="0" applyNumberFormat="1" applyFont="1" applyBorder="1"/>
    <xf numFmtId="0" fontId="16" fillId="0" borderId="0" xfId="0" applyFont="1"/>
    <xf numFmtId="0" fontId="14" fillId="5" borderId="5" xfId="0" applyFont="1" applyFill="1" applyBorder="1"/>
    <xf numFmtId="0" fontId="14" fillId="5" borderId="6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1" fillId="0" borderId="8" xfId="0" applyFont="1" applyBorder="1"/>
    <xf numFmtId="10" fontId="11" fillId="0" borderId="0" xfId="0" applyNumberFormat="1" applyFont="1"/>
    <xf numFmtId="10" fontId="11" fillId="0" borderId="7" xfId="0" applyNumberFormat="1" applyFont="1" applyBorder="1"/>
    <xf numFmtId="0" fontId="11" fillId="0" borderId="9" xfId="0" applyFont="1" applyBorder="1"/>
    <xf numFmtId="0" fontId="11" fillId="0" borderId="10" xfId="0" applyFont="1" applyBorder="1"/>
    <xf numFmtId="10" fontId="11" fillId="0" borderId="10" xfId="0" applyNumberFormat="1" applyFont="1" applyBorder="1"/>
    <xf numFmtId="10" fontId="11" fillId="0" borderId="11" xfId="0" applyNumberFormat="1" applyFont="1" applyBorder="1"/>
    <xf numFmtId="0" fontId="15" fillId="0" borderId="0" xfId="0" applyFont="1" applyFill="1" applyBorder="1"/>
    <xf numFmtId="0" fontId="8" fillId="0" borderId="15" xfId="0" applyFont="1" applyBorder="1" applyAlignment="1">
      <alignment horizontal="center" vertical="center"/>
    </xf>
    <xf numFmtId="0" fontId="18" fillId="6" borderId="12" xfId="0" applyFont="1" applyFill="1" applyBorder="1" applyAlignment="1">
      <alignment vertical="center"/>
    </xf>
    <xf numFmtId="0" fontId="18" fillId="6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10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horizontal="right" vertical="center"/>
    </xf>
    <xf numFmtId="10" fontId="9" fillId="0" borderId="14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10" fontId="9" fillId="0" borderId="1" xfId="0" applyNumberFormat="1" applyFont="1" applyBorder="1" applyAlignment="1">
      <alignment vertical="center"/>
    </xf>
    <xf numFmtId="10" fontId="9" fillId="0" borderId="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0" fontId="9" fillId="0" borderId="16" xfId="0" applyNumberFormat="1" applyFont="1" applyBorder="1" applyAlignment="1">
      <alignment vertical="center"/>
    </xf>
    <xf numFmtId="10" fontId="9" fillId="7" borderId="16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8" borderId="17" xfId="0" applyFont="1" applyFill="1" applyBorder="1" applyAlignment="1">
      <alignment horizontal="right" vertical="center" wrapText="1"/>
    </xf>
    <xf numFmtId="4" fontId="0" fillId="8" borderId="18" xfId="0" applyNumberFormat="1" applyFill="1" applyBorder="1"/>
    <xf numFmtId="4" fontId="0" fillId="8" borderId="14" xfId="0" applyNumberFormat="1" applyFill="1" applyBorder="1"/>
    <xf numFmtId="4" fontId="0" fillId="8" borderId="19" xfId="0" applyNumberFormat="1" applyFill="1" applyBorder="1"/>
    <xf numFmtId="4" fontId="0" fillId="0" borderId="20" xfId="0" applyNumberFormat="1" applyBorder="1"/>
    <xf numFmtId="4" fontId="0" fillId="0" borderId="21" xfId="0" applyNumberFormat="1" applyBorder="1"/>
    <xf numFmtId="4" fontId="0" fillId="8" borderId="22" xfId="0" applyNumberFormat="1" applyFill="1" applyBorder="1"/>
    <xf numFmtId="4" fontId="1" fillId="8" borderId="12" xfId="0" applyNumberFormat="1" applyFont="1" applyFill="1" applyBorder="1"/>
    <xf numFmtId="4" fontId="1" fillId="8" borderId="1" xfId="0" applyNumberFormat="1" applyFont="1" applyFill="1" applyBorder="1"/>
    <xf numFmtId="4" fontId="1" fillId="8" borderId="13" xfId="0" applyNumberFormat="1" applyFont="1" applyFill="1" applyBorder="1"/>
    <xf numFmtId="164" fontId="0" fillId="0" borderId="0" xfId="2" applyNumberFormat="1" applyFont="1"/>
    <xf numFmtId="164" fontId="0" fillId="0" borderId="0" xfId="2" applyNumberFormat="1" applyFont="1" applyFill="1"/>
    <xf numFmtId="0" fontId="8" fillId="0" borderId="16" xfId="0" applyFont="1" applyBorder="1" applyAlignment="1">
      <alignment horizontal="center" vertical="center"/>
    </xf>
    <xf numFmtId="49" fontId="21" fillId="9" borderId="21" xfId="0" applyNumberFormat="1" applyFont="1" applyFill="1" applyBorder="1" applyAlignment="1">
      <alignment vertical="center"/>
    </xf>
    <xf numFmtId="0" fontId="0" fillId="10" borderId="0" xfId="0" applyFill="1"/>
    <xf numFmtId="0" fontId="19" fillId="11" borderId="23" xfId="0" applyFont="1" applyFill="1" applyBorder="1"/>
    <xf numFmtId="0" fontId="22" fillId="11" borderId="23" xfId="0" applyFont="1" applyFill="1" applyBorder="1" applyAlignment="1">
      <alignment horizontal="right"/>
    </xf>
    <xf numFmtId="0" fontId="23" fillId="11" borderId="23" xfId="0" applyFont="1" applyFill="1" applyBorder="1" applyAlignment="1">
      <alignment horizontal="right"/>
    </xf>
    <xf numFmtId="0" fontId="23" fillId="11" borderId="24" xfId="0" applyFont="1" applyFill="1" applyBorder="1" applyAlignment="1">
      <alignment horizontal="right"/>
    </xf>
    <xf numFmtId="0" fontId="24" fillId="12" borderId="25" xfId="0" applyFont="1" applyFill="1" applyBorder="1"/>
    <xf numFmtId="1" fontId="25" fillId="12" borderId="25" xfId="0" applyNumberFormat="1" applyFont="1" applyFill="1" applyBorder="1"/>
    <xf numFmtId="0" fontId="26" fillId="12" borderId="25" xfId="0" applyFont="1" applyFill="1" applyBorder="1"/>
    <xf numFmtId="164" fontId="27" fillId="12" borderId="25" xfId="2" applyNumberFormat="1" applyFont="1" applyFill="1" applyBorder="1"/>
    <xf numFmtId="164" fontId="28" fillId="12" borderId="25" xfId="2" applyNumberFormat="1" applyFont="1" applyFill="1" applyBorder="1"/>
    <xf numFmtId="0" fontId="24" fillId="13" borderId="25" xfId="0" applyFont="1" applyFill="1" applyBorder="1"/>
    <xf numFmtId="1" fontId="25" fillId="13" borderId="25" xfId="0" applyNumberFormat="1" applyFont="1" applyFill="1" applyBorder="1"/>
    <xf numFmtId="0" fontId="26" fillId="13" borderId="25" xfId="0" applyFont="1" applyFill="1" applyBorder="1"/>
    <xf numFmtId="164" fontId="29" fillId="13" borderId="25" xfId="2" applyNumberFormat="1" applyFont="1" applyFill="1" applyBorder="1"/>
    <xf numFmtId="164" fontId="30" fillId="13" borderId="25" xfId="2" applyNumberFormat="1" applyFont="1" applyFill="1" applyBorder="1"/>
    <xf numFmtId="164" fontId="31" fillId="12" borderId="25" xfId="2" applyNumberFormat="1" applyFont="1" applyFill="1" applyBorder="1"/>
    <xf numFmtId="0" fontId="32" fillId="13" borderId="26" xfId="0" applyFont="1" applyFill="1" applyBorder="1"/>
    <xf numFmtId="0" fontId="26" fillId="13" borderId="26" xfId="0" applyFont="1" applyFill="1" applyBorder="1"/>
    <xf numFmtId="0" fontId="32" fillId="0" borderId="0" xfId="0" applyFont="1" applyFill="1" applyBorder="1"/>
    <xf numFmtId="0" fontId="26" fillId="0" borderId="0" xfId="0" applyFont="1" applyFill="1" applyBorder="1"/>
    <xf numFmtId="164" fontId="29" fillId="0" borderId="0" xfId="2" applyNumberFormat="1" applyFont="1" applyFill="1" applyBorder="1"/>
    <xf numFmtId="164" fontId="30" fillId="0" borderId="0" xfId="2" applyNumberFormat="1" applyFont="1" applyFill="1" applyBorder="1"/>
    <xf numFmtId="0" fontId="1" fillId="0" borderId="0" xfId="0" applyFont="1"/>
    <xf numFmtId="10" fontId="0" fillId="0" borderId="0" xfId="0" applyNumberFormat="1"/>
    <xf numFmtId="49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0" fontId="9" fillId="0" borderId="7" xfId="0" applyNumberFormat="1" applyFont="1" applyBorder="1" applyAlignment="1">
      <alignment horizontal="right" vertical="center"/>
    </xf>
    <xf numFmtId="10" fontId="9" fillId="0" borderId="13" xfId="0" applyNumberFormat="1" applyFont="1" applyBorder="1" applyAlignment="1">
      <alignment horizontal="right" vertical="center"/>
    </xf>
    <xf numFmtId="10" fontId="18" fillId="14" borderId="0" xfId="0" applyNumberFormat="1" applyFont="1" applyFill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10" fontId="9" fillId="0" borderId="0" xfId="0" applyNumberFormat="1" applyFont="1" applyFill="1" applyAlignment="1">
      <alignment horizontal="right" vertical="center"/>
    </xf>
    <xf numFmtId="10" fontId="18" fillId="0" borderId="0" xfId="0" applyNumberFormat="1" applyFont="1" applyFill="1" applyAlignment="1">
      <alignment horizontal="right" vertical="center"/>
    </xf>
    <xf numFmtId="0" fontId="33" fillId="15" borderId="26" xfId="0" applyFont="1" applyFill="1" applyBorder="1"/>
    <xf numFmtId="0" fontId="33" fillId="15" borderId="26" xfId="0" applyFont="1" applyFill="1" applyBorder="1" applyAlignment="1">
      <alignment horizontal="center"/>
    </xf>
    <xf numFmtId="0" fontId="34" fillId="15" borderId="26" xfId="0" applyFont="1" applyFill="1" applyBorder="1" applyAlignment="1">
      <alignment horizontal="center"/>
    </xf>
    <xf numFmtId="0" fontId="34" fillId="15" borderId="0" xfId="0" applyFont="1" applyFill="1" applyAlignment="1">
      <alignment horizontal="center"/>
    </xf>
    <xf numFmtId="0" fontId="35" fillId="0" borderId="18" xfId="0" applyFont="1" applyBorder="1"/>
    <xf numFmtId="1" fontId="36" fillId="0" borderId="14" xfId="0" applyNumberFormat="1" applyFont="1" applyBorder="1"/>
    <xf numFmtId="0" fontId="15" fillId="0" borderId="14" xfId="0" applyFont="1" applyBorder="1"/>
    <xf numFmtId="164" fontId="37" fillId="0" borderId="14" xfId="2" applyNumberFormat="1" applyFont="1" applyFill="1" applyBorder="1"/>
    <xf numFmtId="164" fontId="38" fillId="0" borderId="7" xfId="2" applyNumberFormat="1" applyFont="1" applyFill="1" applyBorder="1"/>
    <xf numFmtId="0" fontId="35" fillId="0" borderId="8" xfId="0" applyFont="1" applyBorder="1"/>
    <xf numFmtId="1" fontId="36" fillId="0" borderId="0" xfId="0" applyNumberFormat="1" applyFont="1"/>
    <xf numFmtId="0" fontId="39" fillId="0" borderId="12" xfId="0" applyFont="1" applyBorder="1"/>
    <xf numFmtId="0" fontId="15" fillId="0" borderId="1" xfId="0" applyFont="1" applyBorder="1"/>
    <xf numFmtId="0" fontId="39" fillId="0" borderId="1" xfId="0" applyFont="1" applyBorder="1"/>
    <xf numFmtId="164" fontId="37" fillId="0" borderId="16" xfId="2" applyNumberFormat="1" applyFont="1" applyFill="1" applyBorder="1"/>
    <xf numFmtId="164" fontId="38" fillId="0" borderId="13" xfId="2" applyNumberFormat="1" applyFont="1" applyFill="1" applyBorder="1"/>
    <xf numFmtId="0" fontId="15" fillId="0" borderId="16" xfId="0" applyFont="1" applyBorder="1"/>
    <xf numFmtId="0" fontId="37" fillId="0" borderId="8" xfId="0" applyFont="1" applyBorder="1"/>
    <xf numFmtId="1" fontId="40" fillId="0" borderId="0" xfId="0" applyNumberFormat="1" applyFont="1"/>
    <xf numFmtId="0" fontId="41" fillId="0" borderId="0" xfId="0" applyFont="1"/>
    <xf numFmtId="0" fontId="41" fillId="0" borderId="16" xfId="0" applyFont="1" applyBorder="1"/>
    <xf numFmtId="164" fontId="42" fillId="0" borderId="7" xfId="2" applyNumberFormat="1" applyFont="1" applyFill="1" applyBorder="1"/>
    <xf numFmtId="0" fontId="20" fillId="10" borderId="0" xfId="0" applyFont="1" applyFill="1"/>
    <xf numFmtId="164" fontId="20" fillId="0" borderId="0" xfId="0" applyNumberFormat="1" applyFont="1"/>
    <xf numFmtId="0" fontId="20" fillId="0" borderId="0" xfId="0" applyFont="1"/>
    <xf numFmtId="164" fontId="37" fillId="0" borderId="1" xfId="2" applyNumberFormat="1" applyFont="1" applyFill="1" applyBorder="1"/>
    <xf numFmtId="10" fontId="9" fillId="16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0" fillId="0" borderId="0" xfId="0" applyAlignment="1">
      <alignment vertical="center" wrapText="1"/>
    </xf>
    <xf numFmtId="49" fontId="12" fillId="17" borderId="31" xfId="0" applyNumberFormat="1" applyFont="1" applyFill="1" applyBorder="1" applyAlignment="1">
      <alignment horizontal="left" vertical="center" readingOrder="1"/>
    </xf>
    <xf numFmtId="49" fontId="13" fillId="17" borderId="31" xfId="0" applyNumberFormat="1" applyFont="1" applyFill="1" applyBorder="1" applyAlignment="1">
      <alignment horizontal="left" vertical="center" readingOrder="1"/>
    </xf>
    <xf numFmtId="0" fontId="33" fillId="15" borderId="0" xfId="0" applyFont="1" applyFill="1" applyAlignment="1">
      <alignment horizontal="center"/>
    </xf>
    <xf numFmtId="49" fontId="15" fillId="0" borderId="32" xfId="0" applyNumberFormat="1" applyFont="1" applyBorder="1" applyAlignment="1">
      <alignment horizontal="left" vertical="center" readingOrder="1"/>
    </xf>
    <xf numFmtId="49" fontId="13" fillId="0" borderId="32" xfId="0" applyNumberFormat="1" applyFont="1" applyBorder="1" applyAlignment="1">
      <alignment horizontal="right" vertical="center" readingOrder="1"/>
    </xf>
    <xf numFmtId="164" fontId="13" fillId="0" borderId="32" xfId="0" applyNumberFormat="1" applyFont="1" applyBorder="1" applyAlignment="1">
      <alignment horizontal="right" vertical="center" readingOrder="1"/>
    </xf>
    <xf numFmtId="49" fontId="15" fillId="0" borderId="31" xfId="0" applyNumberFormat="1" applyFont="1" applyBorder="1" applyAlignment="1">
      <alignment horizontal="left" vertical="center" readingOrder="1"/>
    </xf>
    <xf numFmtId="49" fontId="13" fillId="0" borderId="31" xfId="0" applyNumberFormat="1" applyFont="1" applyBorder="1" applyAlignment="1">
      <alignment horizontal="right" vertical="center" readingOrder="1"/>
    </xf>
    <xf numFmtId="164" fontId="13" fillId="0" borderId="31" xfId="0" applyNumberFormat="1" applyFont="1" applyBorder="1" applyAlignment="1">
      <alignment horizontal="right" vertical="center" readingOrder="1"/>
    </xf>
    <xf numFmtId="49" fontId="15" fillId="0" borderId="33" xfId="0" applyNumberFormat="1" applyFont="1" applyBorder="1" applyAlignment="1">
      <alignment horizontal="left" vertical="center" readingOrder="1"/>
    </xf>
    <xf numFmtId="49" fontId="13" fillId="0" borderId="33" xfId="0" applyNumberFormat="1" applyFont="1" applyBorder="1" applyAlignment="1">
      <alignment horizontal="right" vertical="center" readingOrder="1"/>
    </xf>
    <xf numFmtId="164" fontId="13" fillId="0" borderId="33" xfId="0" applyNumberFormat="1" applyFont="1" applyBorder="1" applyAlignment="1">
      <alignment horizontal="right" vertical="center" readingOrder="1"/>
    </xf>
    <xf numFmtId="49" fontId="12" fillId="0" borderId="32" xfId="0" applyNumberFormat="1" applyFont="1" applyBorder="1" applyAlignment="1">
      <alignment horizontal="left" vertical="center" readingOrder="1"/>
    </xf>
    <xf numFmtId="49" fontId="12" fillId="0" borderId="32" xfId="0" applyNumberFormat="1" applyFont="1" applyBorder="1" applyAlignment="1">
      <alignment horizontal="right" vertical="center" readingOrder="1"/>
    </xf>
    <xf numFmtId="164" fontId="12" fillId="0" borderId="32" xfId="0" applyNumberFormat="1" applyFont="1" applyBorder="1" applyAlignment="1">
      <alignment horizontal="right" vertical="center" readingOrder="1"/>
    </xf>
    <xf numFmtId="0" fontId="43" fillId="0" borderId="0" xfId="0" applyFont="1"/>
    <xf numFmtId="0" fontId="18" fillId="0" borderId="0" xfId="0" applyFont="1"/>
    <xf numFmtId="10" fontId="9" fillId="0" borderId="0" xfId="0" applyNumberFormat="1" applyFont="1"/>
    <xf numFmtId="0" fontId="18" fillId="18" borderId="0" xfId="0" applyFont="1" applyFill="1"/>
    <xf numFmtId="0" fontId="9" fillId="0" borderId="0" xfId="0" applyFont="1" applyAlignment="1">
      <alignment horizontal="left"/>
    </xf>
    <xf numFmtId="0" fontId="18" fillId="18" borderId="0" xfId="0" applyFont="1" applyFill="1" applyAlignment="1">
      <alignment horizontal="left"/>
    </xf>
    <xf numFmtId="0" fontId="9" fillId="19" borderId="0" xfId="0" applyFont="1" applyFill="1"/>
    <xf numFmtId="0" fontId="8" fillId="20" borderId="21" xfId="0" applyFont="1" applyFill="1" applyBorder="1" applyAlignment="1">
      <alignment vertical="center"/>
    </xf>
    <xf numFmtId="0" fontId="44" fillId="21" borderId="35" xfId="0" applyFont="1" applyFill="1" applyBorder="1"/>
    <xf numFmtId="0" fontId="45" fillId="21" borderId="35" xfId="0" applyFont="1" applyFill="1" applyBorder="1" applyAlignment="1">
      <alignment horizontal="right"/>
    </xf>
    <xf numFmtId="0" fontId="45" fillId="21" borderId="36" xfId="0" applyFont="1" applyFill="1" applyBorder="1" applyAlignment="1">
      <alignment horizontal="right"/>
    </xf>
    <xf numFmtId="0" fontId="17" fillId="22" borderId="37" xfId="0" applyFont="1" applyFill="1" applyBorder="1"/>
    <xf numFmtId="0" fontId="46" fillId="22" borderId="37" xfId="0" applyFont="1" applyFill="1" applyBorder="1"/>
    <xf numFmtId="10" fontId="29" fillId="22" borderId="37" xfId="0" applyNumberFormat="1" applyFont="1" applyFill="1" applyBorder="1"/>
    <xf numFmtId="10" fontId="30" fillId="22" borderId="37" xfId="0" applyNumberFormat="1" applyFont="1" applyFill="1" applyBorder="1"/>
    <xf numFmtId="0" fontId="17" fillId="23" borderId="37" xfId="0" applyFont="1" applyFill="1" applyBorder="1"/>
    <xf numFmtId="0" fontId="46" fillId="23" borderId="37" xfId="0" applyFont="1" applyFill="1" applyBorder="1"/>
    <xf numFmtId="10" fontId="29" fillId="23" borderId="37" xfId="0" applyNumberFormat="1" applyFont="1" applyFill="1" applyBorder="1"/>
    <xf numFmtId="10" fontId="30" fillId="23" borderId="37" xfId="0" applyNumberFormat="1" applyFont="1" applyFill="1" applyBorder="1"/>
    <xf numFmtId="0" fontId="17" fillId="23" borderId="6" xfId="0" applyFont="1" applyFill="1" applyBorder="1"/>
    <xf numFmtId="0" fontId="46" fillId="23" borderId="6" xfId="0" applyFont="1" applyFill="1" applyBorder="1"/>
    <xf numFmtId="164" fontId="47" fillId="0" borderId="19" xfId="2" applyNumberFormat="1" applyFont="1" applyFill="1" applyBorder="1"/>
    <xf numFmtId="164" fontId="42" fillId="0" borderId="0" xfId="2" applyNumberFormat="1" applyFont="1" applyFill="1" applyBorder="1"/>
    <xf numFmtId="164" fontId="48" fillId="0" borderId="0" xfId="2" applyNumberFormat="1" applyFont="1" applyFill="1" applyBorder="1"/>
    <xf numFmtId="164" fontId="47" fillId="0" borderId="7" xfId="2" applyNumberFormat="1" applyFont="1" applyFill="1" applyBorder="1"/>
    <xf numFmtId="164" fontId="42" fillId="0" borderId="1" xfId="2" applyNumberFormat="1" applyFont="1" applyFill="1" applyBorder="1"/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17" fillId="0" borderId="0" xfId="0" applyFont="1" applyAlignment="1">
      <alignment horizontal="left" wrapText="1"/>
    </xf>
    <xf numFmtId="49" fontId="21" fillId="0" borderId="28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0" fontId="9" fillId="19" borderId="38" xfId="0" applyFont="1" applyFill="1" applyBorder="1"/>
    <xf numFmtId="0" fontId="9" fillId="19" borderId="0" xfId="0" applyFont="1" applyFill="1"/>
    <xf numFmtId="10" fontId="9" fillId="0" borderId="16" xfId="0" applyNumberFormat="1" applyFont="1" applyBorder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1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 wrapText="1"/>
    </xf>
    <xf numFmtId="10" fontId="9" fillId="0" borderId="14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Fill="1" applyBorder="1"/>
    <xf numFmtId="0" fontId="21" fillId="0" borderId="0" xfId="0" applyFont="1" applyFill="1"/>
    <xf numFmtId="0" fontId="21" fillId="0" borderId="0" xfId="0" applyFont="1" applyFill="1" applyBorder="1"/>
    <xf numFmtId="0" fontId="1" fillId="0" borderId="0" xfId="0" applyFont="1" applyFill="1" applyBorder="1"/>
    <xf numFmtId="0" fontId="9" fillId="0" borderId="0" xfId="0" applyFont="1" applyBorder="1"/>
    <xf numFmtId="0" fontId="49" fillId="10" borderId="0" xfId="0" applyFont="1" applyFill="1" applyAlignment="1">
      <alignment horizontal="center"/>
    </xf>
    <xf numFmtId="0" fontId="0" fillId="10" borderId="39" xfId="0" applyFill="1" applyBorder="1" applyAlignment="1">
      <alignment horizontal="center"/>
    </xf>
    <xf numFmtId="0" fontId="50" fillId="10" borderId="21" xfId="0" applyFont="1" applyFill="1" applyBorder="1" applyAlignment="1">
      <alignment horizontal="center" vertical="center"/>
    </xf>
    <xf numFmtId="0" fontId="0" fillId="10" borderId="40" xfId="0" applyFill="1" applyBorder="1" applyAlignment="1">
      <alignment horizontal="center"/>
    </xf>
    <xf numFmtId="0" fontId="51" fillId="10" borderId="21" xfId="0" applyFont="1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10" borderId="21" xfId="0" applyFill="1" applyBorder="1" applyAlignment="1">
      <alignment vertical="center" wrapText="1"/>
    </xf>
    <xf numFmtId="164" fontId="0" fillId="24" borderId="21" xfId="0" applyNumberFormat="1" applyFill="1" applyBorder="1" applyAlignment="1">
      <alignment horizontal="center" vertical="center"/>
    </xf>
    <xf numFmtId="164" fontId="0" fillId="10" borderId="41" xfId="0" applyNumberFormat="1" applyFill="1" applyBorder="1" applyAlignment="1">
      <alignment horizontal="center" vertical="center" wrapText="1"/>
    </xf>
    <xf numFmtId="164" fontId="0" fillId="10" borderId="34" xfId="0" applyNumberFormat="1" applyFill="1" applyBorder="1" applyAlignment="1">
      <alignment horizontal="center" vertical="center" wrapText="1"/>
    </xf>
    <xf numFmtId="164" fontId="0" fillId="10" borderId="42" xfId="0" applyNumberFormat="1" applyFill="1" applyBorder="1" applyAlignment="1">
      <alignment horizontal="center" vertical="center" wrapText="1"/>
    </xf>
    <xf numFmtId="164" fontId="0" fillId="10" borderId="21" xfId="0" applyNumberFormat="1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9" fillId="24" borderId="21" xfId="0" applyNumberFormat="1" applyFont="1" applyFill="1" applyBorder="1" applyAlignment="1">
      <alignment horizontal="right" vertical="center"/>
    </xf>
    <xf numFmtId="0" fontId="0" fillId="10" borderId="21" xfId="0" applyFill="1" applyBorder="1"/>
    <xf numFmtId="164" fontId="0" fillId="24" borderId="21" xfId="0" applyNumberFormat="1" applyFill="1" applyBorder="1" applyAlignment="1">
      <alignment horizontal="center"/>
    </xf>
    <xf numFmtId="164" fontId="0" fillId="10" borderId="38" xfId="0" applyNumberFormat="1" applyFill="1" applyBorder="1" applyAlignment="1">
      <alignment horizontal="center" vertical="center" wrapText="1"/>
    </xf>
    <xf numFmtId="164" fontId="0" fillId="10" borderId="43" xfId="0" applyNumberFormat="1" applyFill="1" applyBorder="1" applyAlignment="1">
      <alignment horizontal="center" vertical="center" wrapText="1"/>
    </xf>
    <xf numFmtId="164" fontId="0" fillId="10" borderId="21" xfId="0" applyNumberFormat="1" applyFill="1" applyBorder="1" applyAlignment="1">
      <alignment horizontal="center"/>
    </xf>
    <xf numFmtId="0" fontId="52" fillId="10" borderId="21" xfId="0" applyFont="1" applyFill="1" applyBorder="1"/>
    <xf numFmtId="164" fontId="52" fillId="24" borderId="21" xfId="0" applyNumberFormat="1" applyFont="1" applyFill="1" applyBorder="1" applyAlignment="1">
      <alignment horizontal="center"/>
    </xf>
    <xf numFmtId="164" fontId="52" fillId="10" borderId="21" xfId="0" applyNumberFormat="1" applyFont="1" applyFill="1" applyBorder="1" applyAlignment="1">
      <alignment horizontal="center"/>
    </xf>
    <xf numFmtId="164" fontId="52" fillId="0" borderId="21" xfId="0" applyNumberFormat="1" applyFont="1" applyBorder="1" applyAlignment="1">
      <alignment horizontal="center" vertical="center"/>
    </xf>
    <xf numFmtId="164" fontId="52" fillId="24" borderId="21" xfId="0" applyNumberFormat="1" applyFont="1" applyFill="1" applyBorder="1" applyAlignment="1">
      <alignment horizontal="right" vertical="center"/>
    </xf>
    <xf numFmtId="0" fontId="1" fillId="10" borderId="21" xfId="0" applyFont="1" applyFill="1" applyBorder="1"/>
    <xf numFmtId="164" fontId="1" fillId="24" borderId="21" xfId="0" applyNumberFormat="1" applyFont="1" applyFill="1" applyBorder="1" applyAlignment="1">
      <alignment horizontal="center"/>
    </xf>
    <xf numFmtId="164" fontId="1" fillId="10" borderId="21" xfId="0" applyNumberFormat="1" applyFont="1" applyFill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0" fillId="24" borderId="21" xfId="0" applyNumberFormat="1" applyFill="1" applyBorder="1"/>
    <xf numFmtId="164" fontId="1" fillId="24" borderId="21" xfId="0" applyNumberFormat="1" applyFont="1" applyFill="1" applyBorder="1"/>
    <xf numFmtId="164" fontId="0" fillId="10" borderId="0" xfId="0" applyNumberFormat="1" applyFill="1"/>
    <xf numFmtId="10" fontId="0" fillId="10" borderId="0" xfId="0" applyNumberFormat="1" applyFill="1"/>
    <xf numFmtId="0" fontId="50" fillId="0" borderId="21" xfId="0" applyFont="1" applyBorder="1" applyAlignment="1">
      <alignment horizontal="center" vertical="center"/>
    </xf>
    <xf numFmtId="164" fontId="0" fillId="24" borderId="21" xfId="2" applyNumberFormat="1" applyFont="1" applyFill="1" applyBorder="1" applyAlignment="1">
      <alignment horizontal="center" vertical="center"/>
    </xf>
    <xf numFmtId="164" fontId="53" fillId="24" borderId="21" xfId="2" applyNumberFormat="1" applyFont="1" applyFill="1" applyBorder="1" applyAlignment="1">
      <alignment horizontal="center" vertical="center"/>
    </xf>
    <xf numFmtId="164" fontId="54" fillId="24" borderId="21" xfId="2" applyNumberFormat="1" applyFont="1" applyFill="1" applyBorder="1" applyAlignment="1">
      <alignment horizontal="center" vertical="center"/>
    </xf>
    <xf numFmtId="164" fontId="52" fillId="24" borderId="21" xfId="0" applyNumberFormat="1" applyFont="1" applyFill="1" applyBorder="1" applyAlignment="1">
      <alignment horizontal="center" vertical="center"/>
    </xf>
    <xf numFmtId="164" fontId="52" fillId="10" borderId="21" xfId="0" applyNumberFormat="1" applyFont="1" applyFill="1" applyBorder="1" applyAlignment="1">
      <alignment horizontal="center" vertical="center"/>
    </xf>
    <xf numFmtId="164" fontId="52" fillId="24" borderId="21" xfId="2" applyNumberFormat="1" applyFont="1" applyFill="1" applyBorder="1" applyAlignment="1">
      <alignment horizontal="center" vertical="center"/>
    </xf>
    <xf numFmtId="164" fontId="55" fillId="24" borderId="21" xfId="2" applyNumberFormat="1" applyFont="1" applyFill="1" applyBorder="1" applyAlignment="1">
      <alignment horizontal="center" vertical="center"/>
    </xf>
    <xf numFmtId="164" fontId="1" fillId="24" borderId="21" xfId="0" applyNumberFormat="1" applyFont="1" applyFill="1" applyBorder="1" applyAlignment="1">
      <alignment horizontal="center" vertical="center"/>
    </xf>
    <xf numFmtId="164" fontId="1" fillId="10" borderId="21" xfId="0" applyNumberFormat="1" applyFont="1" applyFill="1" applyBorder="1" applyAlignment="1">
      <alignment horizontal="center" vertical="center"/>
    </xf>
    <xf numFmtId="164" fontId="56" fillId="24" borderId="21" xfId="2" applyNumberFormat="1" applyFont="1" applyFill="1" applyBorder="1" applyAlignment="1">
      <alignment horizontal="center" vertical="center"/>
    </xf>
    <xf numFmtId="164" fontId="0" fillId="0" borderId="21" xfId="2" applyNumberFormat="1" applyFont="1" applyBorder="1" applyAlignment="1">
      <alignment horizontal="center"/>
    </xf>
    <xf numFmtId="164" fontId="52" fillId="0" borderId="21" xfId="2" applyNumberFormat="1" applyFont="1" applyBorder="1" applyAlignment="1">
      <alignment horizontal="center"/>
    </xf>
    <xf numFmtId="10" fontId="1" fillId="24" borderId="21" xfId="0" applyNumberFormat="1" applyFont="1" applyFill="1" applyBorder="1" applyAlignment="1">
      <alignment horizontal="center" vertical="center"/>
    </xf>
    <xf numFmtId="0" fontId="1" fillId="10" borderId="0" xfId="0" applyFont="1" applyFill="1" applyAlignment="1">
      <alignment horizontal="right" vertical="top"/>
    </xf>
    <xf numFmtId="0" fontId="0" fillId="10" borderId="0" xfId="0" applyFill="1" applyAlignment="1">
      <alignment horizontal="center" wrapText="1"/>
    </xf>
    <xf numFmtId="0" fontId="1" fillId="10" borderId="0" xfId="0" applyFont="1" applyFill="1" applyAlignment="1">
      <alignment horizontal="right"/>
    </xf>
    <xf numFmtId="165" fontId="0" fillId="10" borderId="0" xfId="0" applyNumberFormat="1" applyFill="1" applyAlignment="1">
      <alignment horizontal="left"/>
    </xf>
    <xf numFmtId="15" fontId="0" fillId="10" borderId="0" xfId="0" applyNumberFormat="1" applyFill="1"/>
    <xf numFmtId="0" fontId="7" fillId="10" borderId="0" xfId="3" applyFill="1"/>
    <xf numFmtId="0" fontId="57" fillId="10" borderId="0" xfId="0" applyFont="1" applyFill="1" applyAlignment="1">
      <alignment vertical="center"/>
    </xf>
    <xf numFmtId="0" fontId="49" fillId="10" borderId="0" xfId="0" applyFont="1" applyFill="1"/>
    <xf numFmtId="0" fontId="50" fillId="0" borderId="21" xfId="0" applyFont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164" fontId="9" fillId="0" borderId="21" xfId="0" applyNumberFormat="1" applyFont="1" applyBorder="1" applyAlignment="1">
      <alignment vertical="center"/>
    </xf>
    <xf numFmtId="164" fontId="9" fillId="0" borderId="21" xfId="0" applyNumberFormat="1" applyFont="1" applyBorder="1" applyAlignment="1">
      <alignment horizontal="right" vertical="center"/>
    </xf>
    <xf numFmtId="164" fontId="52" fillId="0" borderId="21" xfId="0" applyNumberFormat="1" applyFont="1" applyBorder="1" applyAlignment="1">
      <alignment vertical="center"/>
    </xf>
    <xf numFmtId="164" fontId="52" fillId="0" borderId="21" xfId="0" applyNumberFormat="1" applyFont="1" applyBorder="1" applyAlignment="1">
      <alignment horizontal="right" vertical="center"/>
    </xf>
    <xf numFmtId="0" fontId="0" fillId="24" borderId="40" xfId="0" applyFill="1" applyBorder="1"/>
    <xf numFmtId="164" fontId="1" fillId="24" borderId="40" xfId="0" applyNumberFormat="1" applyFont="1" applyFill="1" applyBorder="1"/>
    <xf numFmtId="164" fontId="1" fillId="24" borderId="44" xfId="0" applyNumberFormat="1" applyFont="1" applyFill="1" applyBorder="1"/>
    <xf numFmtId="0" fontId="0" fillId="0" borderId="21" xfId="0" applyBorder="1"/>
    <xf numFmtId="0" fontId="0" fillId="0" borderId="21" xfId="0" applyBorder="1" applyAlignment="1">
      <alignment horizontal="center" wrapText="1"/>
    </xf>
    <xf numFmtId="0" fontId="0" fillId="25" borderId="21" xfId="0" applyFill="1" applyBorder="1" applyAlignment="1">
      <alignment horizontal="center" wrapText="1"/>
    </xf>
    <xf numFmtId="164" fontId="0" fillId="24" borderId="21" xfId="2" applyNumberFormat="1" applyFont="1" applyFill="1" applyBorder="1" applyAlignment="1">
      <alignment horizontal="center"/>
    </xf>
    <xf numFmtId="164" fontId="0" fillId="25" borderId="21" xfId="2" applyNumberFormat="1" applyFont="1" applyFill="1" applyBorder="1" applyAlignment="1">
      <alignment horizontal="center"/>
    </xf>
    <xf numFmtId="164" fontId="0" fillId="0" borderId="21" xfId="2" applyNumberFormat="1" applyFont="1" applyBorder="1"/>
    <xf numFmtId="164" fontId="52" fillId="24" borderId="21" xfId="2" applyNumberFormat="1" applyFont="1" applyFill="1" applyBorder="1" applyAlignment="1">
      <alignment horizontal="center"/>
    </xf>
    <xf numFmtId="164" fontId="0" fillId="24" borderId="0" xfId="2" applyNumberFormat="1" applyFont="1" applyFill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164" fontId="1" fillId="0" borderId="21" xfId="2" applyNumberFormat="1" applyFont="1" applyBorder="1" applyAlignment="1">
      <alignment horizontal="center"/>
    </xf>
    <xf numFmtId="164" fontId="1" fillId="25" borderId="21" xfId="0" applyNumberFormat="1" applyFont="1" applyFill="1" applyBorder="1" applyAlignment="1">
      <alignment horizontal="center"/>
    </xf>
    <xf numFmtId="164" fontId="1" fillId="25" borderId="21" xfId="2" applyNumberFormat="1" applyFont="1" applyFill="1" applyBorder="1" applyAlignment="1">
      <alignment horizontal="center"/>
    </xf>
    <xf numFmtId="164" fontId="0" fillId="0" borderId="21" xfId="0" applyNumberFormat="1" applyBorder="1"/>
    <xf numFmtId="164" fontId="0" fillId="25" borderId="21" xfId="2" applyNumberFormat="1" applyFont="1" applyFill="1" applyBorder="1"/>
    <xf numFmtId="164" fontId="52" fillId="0" borderId="21" xfId="2" applyNumberFormat="1" applyFont="1" applyBorder="1"/>
    <xf numFmtId="164" fontId="52" fillId="25" borderId="21" xfId="2" applyNumberFormat="1" applyFont="1" applyFill="1" applyBorder="1"/>
    <xf numFmtId="164" fontId="1" fillId="0" borderId="21" xfId="2" applyNumberFormat="1" applyFont="1" applyBorder="1"/>
    <xf numFmtId="0" fontId="9" fillId="19" borderId="0" xfId="0" applyFont="1" applyFill="1" applyBorder="1"/>
    <xf numFmtId="0" fontId="9" fillId="19" borderId="0" xfId="0" applyFont="1" applyFill="1" applyBorder="1"/>
    <xf numFmtId="0" fontId="9" fillId="0" borderId="0" xfId="0" applyFont="1" applyBorder="1"/>
    <xf numFmtId="0" fontId="0" fillId="10" borderId="21" xfId="0" applyFill="1" applyBorder="1" applyAlignment="1">
      <alignment vertical="center"/>
    </xf>
    <xf numFmtId="0" fontId="0" fillId="10" borderId="0" xfId="0" applyFill="1" applyAlignment="1">
      <alignment wrapText="1"/>
    </xf>
    <xf numFmtId="0" fontId="0" fillId="10" borderId="0" xfId="0" applyFill="1" applyAlignment="1">
      <alignment horizontal="left" vertical="top" wrapText="1"/>
    </xf>
    <xf numFmtId="164" fontId="58" fillId="26" borderId="21" xfId="2" applyNumberFormat="1" applyFont="1" applyFill="1" applyBorder="1" applyAlignment="1">
      <alignment horizontal="center"/>
    </xf>
    <xf numFmtId="164" fontId="52" fillId="26" borderId="21" xfId="2" applyNumberFormat="1" applyFont="1" applyFill="1" applyBorder="1" applyAlignment="1">
      <alignment horizontal="center"/>
    </xf>
    <xf numFmtId="0" fontId="0" fillId="26" borderId="21" xfId="0" applyFill="1" applyBorder="1"/>
    <xf numFmtId="164" fontId="0" fillId="26" borderId="21" xfId="2" applyNumberFormat="1" applyFont="1" applyFill="1" applyBorder="1"/>
    <xf numFmtId="164" fontId="0" fillId="26" borderId="21" xfId="2" applyNumberFormat="1" applyFont="1" applyFill="1" applyBorder="1" applyAlignment="1">
      <alignment horizontal="center"/>
    </xf>
    <xf numFmtId="164" fontId="0" fillId="26" borderId="21" xfId="0" applyNumberFormat="1" applyFill="1" applyBorder="1" applyAlignment="1">
      <alignment horizontal="center"/>
    </xf>
    <xf numFmtId="0" fontId="0" fillId="26" borderId="0" xfId="0" applyFill="1"/>
    <xf numFmtId="0" fontId="18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18" fillId="0" borderId="0" xfId="0" applyFont="1" applyFill="1" applyAlignment="1">
      <alignment horizontal="left"/>
    </xf>
    <xf numFmtId="164" fontId="9" fillId="0" borderId="0" xfId="0" applyNumberFormat="1" applyFont="1"/>
    <xf numFmtId="164" fontId="9" fillId="0" borderId="0" xfId="0" applyNumberFormat="1" applyFont="1" applyAlignment="1">
      <alignment wrapText="1"/>
    </xf>
    <xf numFmtId="0" fontId="8" fillId="0" borderId="0" xfId="0" applyFont="1" applyFill="1" applyAlignment="1">
      <alignment horizontal="left"/>
    </xf>
    <xf numFmtId="0" fontId="59" fillId="0" borderId="0" xfId="0" applyFont="1" applyAlignment="1">
      <alignment horizontal="left" vertical="center" wrapText="1"/>
    </xf>
    <xf numFmtId="164" fontId="0" fillId="10" borderId="0" xfId="0" applyNumberFormat="1" applyFill="1" applyBorder="1" applyAlignment="1">
      <alignment horizontal="center" vertical="center" wrapText="1"/>
    </xf>
    <xf numFmtId="164" fontId="0" fillId="10" borderId="21" xfId="0" applyNumberFormat="1" applyFill="1" applyBorder="1" applyAlignment="1">
      <alignment horizontal="center" vertical="center" wrapText="1"/>
    </xf>
    <xf numFmtId="164" fontId="56" fillId="0" borderId="21" xfId="0" applyNumberFormat="1" applyFont="1" applyBorder="1" applyAlignment="1">
      <alignment horizontal="right" vertical="center"/>
    </xf>
    <xf numFmtId="164" fontId="9" fillId="25" borderId="21" xfId="2" applyNumberFormat="1" applyFont="1" applyFill="1" applyBorder="1" applyAlignment="1">
      <alignment vertical="center"/>
    </xf>
    <xf numFmtId="164" fontId="9" fillId="25" borderId="21" xfId="2" applyNumberFormat="1" applyFont="1" applyFill="1" applyBorder="1" applyAlignment="1">
      <alignment horizontal="right" vertical="center"/>
    </xf>
    <xf numFmtId="164" fontId="54" fillId="26" borderId="21" xfId="0" applyNumberFormat="1" applyFont="1" applyFill="1" applyBorder="1" applyAlignment="1">
      <alignment horizontal="center"/>
    </xf>
    <xf numFmtId="164" fontId="54" fillId="26" borderId="21" xfId="0" applyNumberFormat="1" applyFont="1" applyFill="1" applyBorder="1" applyAlignment="1">
      <alignment horizontal="right" vertical="center"/>
    </xf>
    <xf numFmtId="164" fontId="54" fillId="26" borderId="21" xfId="0" applyNumberFormat="1" applyFont="1" applyFill="1" applyBorder="1" applyAlignment="1">
      <alignment vertical="center"/>
    </xf>
    <xf numFmtId="164" fontId="54" fillId="26" borderId="21" xfId="2" applyNumberFormat="1" applyFont="1" applyFill="1" applyBorder="1" applyAlignment="1">
      <alignment horizontal="right" vertical="center"/>
    </xf>
    <xf numFmtId="164" fontId="54" fillId="26" borderId="21" xfId="2" applyNumberFormat="1" applyFont="1" applyFill="1" applyBorder="1"/>
    <xf numFmtId="0" fontId="60" fillId="0" borderId="0" xfId="0" applyFont="1"/>
    <xf numFmtId="164" fontId="1" fillId="25" borderId="21" xfId="2" applyNumberFormat="1" applyFont="1" applyFill="1" applyBorder="1"/>
    <xf numFmtId="0" fontId="1" fillId="0" borderId="0" xfId="0" applyFont="1" applyFill="1" applyAlignment="1">
      <alignment horizontal="center"/>
    </xf>
    <xf numFmtId="164" fontId="0" fillId="26" borderId="0" xfId="2" applyNumberFormat="1" applyFont="1" applyFill="1"/>
    <xf numFmtId="164" fontId="0" fillId="0" borderId="0" xfId="0" applyNumberFormat="1" applyFont="1" applyFill="1" applyBorder="1" applyAlignment="1">
      <alignment horizontal="center" vertical="center"/>
    </xf>
    <xf numFmtId="164" fontId="54" fillId="0" borderId="0" xfId="2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0" fillId="0" borderId="0" xfId="0" applyFont="1" applyAlignment="1">
      <alignment horizontal="left" vertical="top" wrapText="1"/>
    </xf>
  </cellXfs>
  <cellStyles count="4">
    <cellStyle name="Hyperlink" xfId="3" builtinId="8"/>
    <cellStyle name="Normal" xfId="0" builtinId="0"/>
    <cellStyle name="Normal 3" xfId="1" xr:uid="{377293A3-1ACB-408D-99D2-04C482BB9145}"/>
    <cellStyle name="Percent" xfId="2" builtinId="5"/>
  </cellStyles>
  <dxfs count="0"/>
  <tableStyles count="0" defaultTableStyle="TableStyleMedium2" defaultPivotStyle="PivotStyleLight16"/>
  <colors>
    <mruColors>
      <color rgb="FFFF9797"/>
      <color rgb="FFFF5B5B"/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4.png"/><Relationship Id="rId7" Type="http://schemas.openxmlformats.org/officeDocument/2006/relationships/customXml" Target="../ink/ink3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ustomXml" Target="../ink/ink2.xml"/><Relationship Id="rId5" Type="http://schemas.openxmlformats.org/officeDocument/2006/relationships/image" Target="../media/image5.png"/><Relationship Id="rId4" Type="http://schemas.openxmlformats.org/officeDocument/2006/relationships/customXml" Target="../ink/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114299</xdr:rowOff>
    </xdr:from>
    <xdr:to>
      <xdr:col>7</xdr:col>
      <xdr:colOff>637160</xdr:colOff>
      <xdr:row>24</xdr:row>
      <xdr:rowOff>69849</xdr:rowOff>
    </xdr:to>
    <xdr:pic>
      <xdr:nvPicPr>
        <xdr:cNvPr id="2" name="Picture 1" descr="_1_0A7F1A580A80C1BC00546014002576FF">
          <a:extLst>
            <a:ext uri="{FF2B5EF4-FFF2-40B4-BE49-F238E27FC236}">
              <a16:creationId xmlns:a16="http://schemas.microsoft.com/office/drawing/2014/main" id="{D7F69DC6-9A50-4975-A95A-B31D22F14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4"/>
          <a:ext cx="6552185" cy="178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482600</xdr:colOff>
      <xdr:row>4</xdr:row>
      <xdr:rowOff>53975</xdr:rowOff>
    </xdr:from>
    <xdr:to>
      <xdr:col>8</xdr:col>
      <xdr:colOff>9525</xdr:colOff>
      <xdr:row>7</xdr:row>
      <xdr:rowOff>92075</xdr:rowOff>
    </xdr:to>
    <xdr:pic>
      <xdr:nvPicPr>
        <xdr:cNvPr id="3" name="Picture 2" descr="_1_0A80BAF00A80B72C00546014002576FF">
          <a:extLst>
            <a:ext uri="{FF2B5EF4-FFF2-40B4-BE49-F238E27FC236}">
              <a16:creationId xmlns:a16="http://schemas.microsoft.com/office/drawing/2014/main" id="{FEBC7946-0CF7-40FC-9AD6-1B115EBF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7125" y="863600"/>
          <a:ext cx="4194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50</xdr:row>
      <xdr:rowOff>1</xdr:rowOff>
    </xdr:from>
    <xdr:to>
      <xdr:col>4</xdr:col>
      <xdr:colOff>180975</xdr:colOff>
      <xdr:row>69</xdr:row>
      <xdr:rowOff>0</xdr:rowOff>
    </xdr:to>
    <xdr:pic>
      <xdr:nvPicPr>
        <xdr:cNvPr id="6" name="Picture 5" descr="_1_097845B009782CB800408C5500257864">
          <a:extLst>
            <a:ext uri="{FF2B5EF4-FFF2-40B4-BE49-F238E27FC236}">
              <a16:creationId xmlns:a16="http://schemas.microsoft.com/office/drawing/2014/main" id="{2DAADC77-E66B-4405-B184-69867BF57E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59" r="33443" b="44358"/>
        <a:stretch/>
      </xdr:blipFill>
      <xdr:spPr bwMode="auto">
        <a:xfrm>
          <a:off x="285750" y="6315076"/>
          <a:ext cx="3705225" cy="2238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447120</xdr:colOff>
      <xdr:row>39</xdr:row>
      <xdr:rowOff>28185</xdr:rowOff>
    </xdr:from>
    <xdr:to>
      <xdr:col>2</xdr:col>
      <xdr:colOff>453110</xdr:colOff>
      <xdr:row>39</xdr:row>
      <xdr:rowOff>34175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EBE0D8EB-5C2E-4C7B-8129-C38092FCE6DE}"/>
                </a:ext>
              </a:extLst>
            </xdr14:cNvPr>
            <xdr14:cNvContentPartPr/>
          </xdr14:nvContentPartPr>
          <xdr14:nvPr macro=""/>
          <xdr14:xfrm>
            <a:off x="2961720" y="4847835"/>
            <a:ext cx="360" cy="360"/>
          </xdr14:xfrm>
        </xdr:contentPart>
      </mc:Choice>
      <mc:Fallback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EBE0D8EB-5C2E-4C7B-8129-C38092FCE6DE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2953080" y="483919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152100</xdr:colOff>
      <xdr:row>30</xdr:row>
      <xdr:rowOff>47085</xdr:rowOff>
    </xdr:from>
    <xdr:to>
      <xdr:col>17</xdr:col>
      <xdr:colOff>152460</xdr:colOff>
      <xdr:row>30</xdr:row>
      <xdr:rowOff>53075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87DF9497-A936-4B27-AB91-AF8709F87B43}"/>
                </a:ext>
              </a:extLst>
            </xdr14:cNvPr>
            <xdr14:cNvContentPartPr/>
          </xdr14:nvContentPartPr>
          <xdr14:nvPr macro=""/>
          <xdr14:xfrm>
            <a:off x="12382200" y="3838035"/>
            <a:ext cx="360" cy="360"/>
          </xdr14:xfrm>
        </xdr:contentPart>
      </mc:Choice>
      <mc:Fallback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87DF9497-A936-4B27-AB91-AF8709F87B43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2373200" y="382939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100620</xdr:colOff>
      <xdr:row>30</xdr:row>
      <xdr:rowOff>47085</xdr:rowOff>
    </xdr:from>
    <xdr:to>
      <xdr:col>17</xdr:col>
      <xdr:colOff>104940</xdr:colOff>
      <xdr:row>30</xdr:row>
      <xdr:rowOff>53075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9260ED55-9AA9-4758-8DFB-20C7D112250A}"/>
                </a:ext>
              </a:extLst>
            </xdr14:cNvPr>
            <xdr14:cNvContentPartPr/>
          </xdr14:nvContentPartPr>
          <xdr14:nvPr macro=""/>
          <xdr14:xfrm>
            <a:off x="12330720" y="3838035"/>
            <a:ext cx="4320" cy="360"/>
          </xdr14:xfrm>
        </xdr:contentPart>
      </mc:Choice>
      <mc:Fallback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9260ED55-9AA9-4758-8DFB-20C7D112250A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2322080" y="3829395"/>
              <a:ext cx="2196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15875</xdr:colOff>
      <xdr:row>28</xdr:row>
      <xdr:rowOff>15875</xdr:rowOff>
    </xdr:from>
    <xdr:to>
      <xdr:col>5</xdr:col>
      <xdr:colOff>107382</xdr:colOff>
      <xdr:row>43</xdr:row>
      <xdr:rowOff>98201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46FCA0B-D30E-4ACE-8A97-BA56135A3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5" y="3578225"/>
          <a:ext cx="4546032" cy="17968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/1.01%20Tafla%20200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umgögn_hagstofu"/>
      <sheetName val="Raw data Statistics Ice."/>
      <sheetName val="Hagstofa"/>
      <sheetName val="Frumgögn_Landsvirkjun"/>
      <sheetName val="Landsvirkjun"/>
      <sheetName val="Heildartölur"/>
      <sheetName val="Fjarðaál"/>
      <sheetName val="Total English"/>
      <sheetName val="Niðurstöður-Resault 2013-2016"/>
    </sheetNames>
    <sheetDataSet>
      <sheetData sheetId="0"/>
      <sheetData sheetId="1"/>
      <sheetData sheetId="2">
        <row r="6">
          <cell r="T6">
            <v>9.6035734226688999E-2</v>
          </cell>
          <cell r="U6">
            <v>0.10119047619047619</v>
          </cell>
          <cell r="V6">
            <v>8.7216248506571087E-2</v>
          </cell>
          <cell r="W6">
            <v>8.9605734767025089E-2</v>
          </cell>
        </row>
        <row r="7">
          <cell r="T7">
            <v>0.19932998324958123</v>
          </cell>
          <cell r="U7">
            <v>0.20714285714285716</v>
          </cell>
          <cell r="V7">
            <v>0.21087216248506571</v>
          </cell>
          <cell r="W7">
            <v>0.2132616487455197</v>
          </cell>
        </row>
        <row r="8">
          <cell r="T8">
            <v>0.16471245114461194</v>
          </cell>
          <cell r="U8">
            <v>0.1761904761904762</v>
          </cell>
          <cell r="V8">
            <v>0.17682198327359619</v>
          </cell>
          <cell r="W8">
            <v>0.15770609318996415</v>
          </cell>
        </row>
        <row r="9">
          <cell r="T9">
            <v>5.9743160245672805E-2</v>
          </cell>
          <cell r="U9">
            <v>5.5952380952380955E-2</v>
          </cell>
          <cell r="V9">
            <v>5.197132616487455E-2</v>
          </cell>
          <cell r="W9">
            <v>4.7192353643966546E-2</v>
          </cell>
        </row>
        <row r="10">
          <cell r="T10">
            <v>0.19765494137353434</v>
          </cell>
          <cell r="U10">
            <v>0.19404761904761905</v>
          </cell>
          <cell r="V10">
            <v>0.20489844683393071</v>
          </cell>
          <cell r="W10">
            <v>0.21983273596176822</v>
          </cell>
        </row>
        <row r="11">
          <cell r="T11">
            <v>3.6850921273031828E-2</v>
          </cell>
          <cell r="U11">
            <v>3.9285714285714285E-2</v>
          </cell>
          <cell r="V11">
            <v>4.4802867383512544E-2</v>
          </cell>
          <cell r="W11">
            <v>4.7192353643966546E-2</v>
          </cell>
        </row>
        <row r="12">
          <cell r="T12">
            <v>0.12339475153545505</v>
          </cell>
          <cell r="U12">
            <v>0.1130952380952381</v>
          </cell>
          <cell r="V12">
            <v>0.11947431302270012</v>
          </cell>
          <cell r="W12">
            <v>0.12246117084826762</v>
          </cell>
        </row>
        <row r="13">
          <cell r="T13">
            <v>5.1926298157453935E-2</v>
          </cell>
          <cell r="U13">
            <v>0.05</v>
          </cell>
          <cell r="V13">
            <v>4.4802867383512544E-2</v>
          </cell>
          <cell r="W13">
            <v>4.7192353643966546E-2</v>
          </cell>
        </row>
        <row r="14">
          <cell r="T14">
            <v>7.0351758793969849E-2</v>
          </cell>
          <cell r="U14">
            <v>6.3095238095238093E-2</v>
          </cell>
          <cell r="V14">
            <v>5.9139784946236562E-2</v>
          </cell>
          <cell r="W14">
            <v>5.6152927120669056E-2</v>
          </cell>
        </row>
        <row r="19">
          <cell r="T19">
            <v>0.54215522054718035</v>
          </cell>
          <cell r="U19">
            <v>0.52500000000000002</v>
          </cell>
          <cell r="V19">
            <v>0.52031063321385906</v>
          </cell>
          <cell r="W19">
            <v>0.51971326164874554</v>
          </cell>
          <cell r="X19">
            <v>0.52040212891780013</v>
          </cell>
        </row>
        <row r="20">
          <cell r="T20">
            <v>0.66860465116279066</v>
          </cell>
          <cell r="U20">
            <v>0.6588235294117647</v>
          </cell>
          <cell r="V20">
            <v>0.65753424657534243</v>
          </cell>
          <cell r="W20">
            <v>0.61333333333333329</v>
          </cell>
        </row>
        <row r="21">
          <cell r="T21">
            <v>0.484593837535014</v>
          </cell>
          <cell r="U21">
            <v>0.44827586206896552</v>
          </cell>
          <cell r="V21">
            <v>0.39943342776203966</v>
          </cell>
          <cell r="W21">
            <v>0.4061624649859944</v>
          </cell>
        </row>
        <row r="22">
          <cell r="T22">
            <v>0.37966101694915255</v>
          </cell>
          <cell r="U22">
            <v>0.38851351351351349</v>
          </cell>
          <cell r="V22">
            <v>0.42229729729729731</v>
          </cell>
          <cell r="W22">
            <v>0.43560606060606061</v>
          </cell>
        </row>
        <row r="23">
          <cell r="T23">
            <v>0.20560747663551401</v>
          </cell>
          <cell r="U23">
            <v>0.18085106382978725</v>
          </cell>
          <cell r="V23">
            <v>0.18390804597701149</v>
          </cell>
          <cell r="W23">
            <v>0.20253164556962025</v>
          </cell>
        </row>
        <row r="24">
          <cell r="T24">
            <v>0.39548022598870058</v>
          </cell>
          <cell r="U24">
            <v>0.40184049079754602</v>
          </cell>
          <cell r="V24">
            <v>0.38775510204081631</v>
          </cell>
          <cell r="W24">
            <v>0.35869565217391303</v>
          </cell>
        </row>
        <row r="25">
          <cell r="T25">
            <v>0.80303030303030298</v>
          </cell>
          <cell r="U25">
            <v>0.81818181818181823</v>
          </cell>
          <cell r="V25">
            <v>0.81333333333333335</v>
          </cell>
          <cell r="W25">
            <v>0.87341772151898733</v>
          </cell>
        </row>
        <row r="26">
          <cell r="T26">
            <v>0.91855203619909498</v>
          </cell>
          <cell r="U26">
            <v>0.90526315789473688</v>
          </cell>
          <cell r="V26">
            <v>0.91</v>
          </cell>
          <cell r="W26">
            <v>0.89268292682926831</v>
          </cell>
        </row>
        <row r="27">
          <cell r="T27">
            <v>0.92473118279569888</v>
          </cell>
          <cell r="U27">
            <v>0.8928571428571429</v>
          </cell>
          <cell r="V27">
            <v>0.89333333333333331</v>
          </cell>
          <cell r="W27">
            <v>0.87341772151898733</v>
          </cell>
        </row>
        <row r="28">
          <cell r="T28">
            <v>0.53174603174603174</v>
          </cell>
          <cell r="U28">
            <v>0.48113207547169812</v>
          </cell>
          <cell r="V28">
            <v>0.51515151515151514</v>
          </cell>
          <cell r="W28">
            <v>0.53191489361702127</v>
          </cell>
        </row>
        <row r="33">
          <cell r="T33">
            <v>0.45784477945281965</v>
          </cell>
          <cell r="U33">
            <v>0.47499999999999998</v>
          </cell>
          <cell r="V33">
            <v>0.47968936678614099</v>
          </cell>
          <cell r="W33">
            <v>0.48028673835125446</v>
          </cell>
          <cell r="X33">
            <v>0.48018923713778827</v>
          </cell>
        </row>
        <row r="34">
          <cell r="T34">
            <v>0.33139534883720928</v>
          </cell>
          <cell r="U34">
            <v>0.3411764705882353</v>
          </cell>
          <cell r="V34">
            <v>0.34246575342465752</v>
          </cell>
          <cell r="W34">
            <v>0.38666666666666666</v>
          </cell>
        </row>
        <row r="35">
          <cell r="T35">
            <v>0.51540616246498594</v>
          </cell>
          <cell r="U35">
            <v>0.55172413793103448</v>
          </cell>
          <cell r="V35">
            <v>0.60339943342776203</v>
          </cell>
          <cell r="W35">
            <v>0.59663865546218486</v>
          </cell>
        </row>
        <row r="36">
          <cell r="T36">
            <v>0.62033898305084745</v>
          </cell>
          <cell r="U36">
            <v>0.61148648648648651</v>
          </cell>
          <cell r="V36">
            <v>0.57770270270270274</v>
          </cell>
          <cell r="W36">
            <v>0.56060606060606055</v>
          </cell>
        </row>
        <row r="37">
          <cell r="T37">
            <v>0.78504672897196259</v>
          </cell>
          <cell r="U37">
            <v>0.81914893617021278</v>
          </cell>
          <cell r="V37">
            <v>0.81609195402298851</v>
          </cell>
          <cell r="W37">
            <v>0.79746835443037978</v>
          </cell>
        </row>
        <row r="38">
          <cell r="T38">
            <v>0.60734463276836159</v>
          </cell>
          <cell r="U38">
            <v>0.59815950920245398</v>
          </cell>
          <cell r="V38">
            <v>0.61224489795918369</v>
          </cell>
          <cell r="W38">
            <v>0.64130434782608692</v>
          </cell>
        </row>
        <row r="39">
          <cell r="T39">
            <v>0.21212121212121213</v>
          </cell>
          <cell r="U39">
            <v>0.18181818181818182</v>
          </cell>
          <cell r="V39">
            <v>0.18666666666666668</v>
          </cell>
          <cell r="W39">
            <v>0.12658227848101267</v>
          </cell>
        </row>
        <row r="40">
          <cell r="T40">
            <v>8.1447963800904979E-2</v>
          </cell>
          <cell r="U40">
            <v>9.4736842105263161E-2</v>
          </cell>
          <cell r="V40">
            <v>0.09</v>
          </cell>
          <cell r="W40">
            <v>0.10731707317073171</v>
          </cell>
        </row>
        <row r="41">
          <cell r="T41">
            <v>7.5268817204301078E-2</v>
          </cell>
          <cell r="U41">
            <v>0.10714285714285714</v>
          </cell>
          <cell r="V41">
            <v>0.10666666666666667</v>
          </cell>
          <cell r="W41">
            <v>0.12658227848101267</v>
          </cell>
        </row>
        <row r="42">
          <cell r="T42">
            <v>0.46031746031746029</v>
          </cell>
          <cell r="U42">
            <v>0.51886792452830188</v>
          </cell>
          <cell r="V42">
            <v>0.48484848484848486</v>
          </cell>
          <cell r="W42">
            <v>0.46808510638297873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5-05T11:06:57.72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5-05T11:07:07.59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5-05T11:07:08.31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11 1,'-4'0,"-2"0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x.hagstofa.is/pxis/sq/6db9f9a8-9a45-4327-b4af-016c2b5e7e6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x.hagstofa.is/pxis/sq/6db9f9a8-9a45-4327-b4af-016c2b5e7e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 codeName="Sheet1">
    <tabColor theme="5" tint="0.59999389629810485"/>
    <pageSetUpPr fitToPage="1"/>
  </sheetPr>
  <dimension ref="A1:R63"/>
  <sheetViews>
    <sheetView view="pageLayout" topLeftCell="A28" zoomScaleNormal="100" workbookViewId="0">
      <selection activeCell="B8" sqref="B8:B16"/>
    </sheetView>
  </sheetViews>
  <sheetFormatPr defaultColWidth="9.26953125" defaultRowHeight="14.5" x14ac:dyDescent="0.35"/>
  <cols>
    <col min="1" max="1" width="13.90625" style="1" customWidth="1"/>
    <col min="2" max="2" width="27.36328125" style="1" customWidth="1"/>
    <col min="3" max="16384" width="9.26953125" style="1"/>
  </cols>
  <sheetData>
    <row r="1" spans="1:18" s="4" customFormat="1" ht="21" x14ac:dyDescent="0.5">
      <c r="A1" s="185" t="s">
        <v>30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6"/>
      <c r="P1" s="6"/>
      <c r="Q1" s="6"/>
      <c r="R1" s="6"/>
    </row>
    <row r="2" spans="1:18" ht="15" customHeight="1" x14ac:dyDescent="0.35">
      <c r="A2" s="184" t="s">
        <v>31</v>
      </c>
      <c r="B2" s="184"/>
      <c r="C2" s="184"/>
      <c r="D2" s="184"/>
      <c r="E2" s="184"/>
      <c r="F2" s="184"/>
      <c r="G2" s="184"/>
      <c r="H2" s="184"/>
      <c r="I2" s="184"/>
      <c r="J2" s="5"/>
      <c r="K2" s="5"/>
      <c r="L2" s="5"/>
      <c r="M2" s="5"/>
      <c r="N2" s="2"/>
      <c r="O2" s="2"/>
      <c r="P2" s="2"/>
      <c r="Q2" s="2"/>
      <c r="R2" s="2"/>
    </row>
    <row r="3" spans="1:18" ht="9" customHeight="1" x14ac:dyDescent="0.35">
      <c r="A3" s="3"/>
      <c r="D3" s="3"/>
      <c r="E3" s="3"/>
      <c r="K3" s="3"/>
      <c r="L3" s="3"/>
      <c r="M3" s="3"/>
    </row>
    <row r="4" spans="1:18" customFormat="1" ht="18.5" x14ac:dyDescent="0.45">
      <c r="A4" s="320" t="s">
        <v>127</v>
      </c>
    </row>
    <row r="5" spans="1:18" customFormat="1" x14ac:dyDescent="0.35">
      <c r="A5" t="s">
        <v>128</v>
      </c>
      <c r="B5" s="12" t="s">
        <v>28</v>
      </c>
    </row>
    <row r="6" spans="1:18" x14ac:dyDescent="0.35">
      <c r="A6"/>
      <c r="B6"/>
      <c r="C6" s="8" t="s">
        <v>0</v>
      </c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</row>
    <row r="7" spans="1:18" x14ac:dyDescent="0.35">
      <c r="A7" s="8" t="s">
        <v>17</v>
      </c>
      <c r="B7" s="8" t="s">
        <v>16</v>
      </c>
      <c r="C7" s="9">
        <v>156500</v>
      </c>
      <c r="D7" s="9">
        <v>161600</v>
      </c>
      <c r="E7" s="9">
        <v>169800</v>
      </c>
      <c r="F7" s="9">
        <v>177500</v>
      </c>
      <c r="G7" s="9">
        <v>179100</v>
      </c>
      <c r="H7" s="9">
        <v>168000</v>
      </c>
      <c r="I7" s="9">
        <v>167400</v>
      </c>
      <c r="J7" s="9">
        <v>167400</v>
      </c>
      <c r="K7" s="9">
        <v>169100</v>
      </c>
      <c r="L7" s="9">
        <v>175000</v>
      </c>
      <c r="M7" s="9">
        <v>177800</v>
      </c>
      <c r="N7" s="9">
        <v>183700</v>
      </c>
      <c r="O7" s="9">
        <v>190600</v>
      </c>
      <c r="P7" s="9">
        <v>194000</v>
      </c>
      <c r="Q7" s="9">
        <v>198400</v>
      </c>
      <c r="R7" s="9">
        <v>201100</v>
      </c>
    </row>
    <row r="8" spans="1:18" x14ac:dyDescent="0.35">
      <c r="A8"/>
      <c r="B8" s="8" t="s">
        <v>18</v>
      </c>
      <c r="C8" s="9">
        <v>11900</v>
      </c>
      <c r="D8" s="9">
        <v>12100</v>
      </c>
      <c r="E8" s="9">
        <v>14500</v>
      </c>
      <c r="F8" s="9">
        <v>16700</v>
      </c>
      <c r="G8" s="9">
        <v>17200</v>
      </c>
      <c r="H8" s="9">
        <v>17000</v>
      </c>
      <c r="I8" s="9">
        <v>14600</v>
      </c>
      <c r="J8" s="9">
        <v>15000</v>
      </c>
      <c r="K8" s="9">
        <v>17300</v>
      </c>
      <c r="L8" s="9">
        <v>19300</v>
      </c>
      <c r="M8" s="9">
        <v>17100</v>
      </c>
      <c r="N8" s="9">
        <v>17200</v>
      </c>
      <c r="O8" s="9">
        <v>19500</v>
      </c>
      <c r="P8" s="9">
        <v>19700</v>
      </c>
      <c r="Q8" s="9">
        <v>20100</v>
      </c>
      <c r="R8" s="9">
        <v>22000</v>
      </c>
    </row>
    <row r="9" spans="1:18" x14ac:dyDescent="0.35">
      <c r="A9"/>
      <c r="B9" s="8" t="s">
        <v>19</v>
      </c>
      <c r="C9" s="9">
        <v>24800</v>
      </c>
      <c r="D9" s="9">
        <v>28100</v>
      </c>
      <c r="E9" s="9">
        <v>29800</v>
      </c>
      <c r="F9" s="9">
        <v>31100</v>
      </c>
      <c r="G9" s="9">
        <v>35700</v>
      </c>
      <c r="H9" s="9">
        <v>34800</v>
      </c>
      <c r="I9" s="9">
        <v>35300</v>
      </c>
      <c r="J9" s="9">
        <v>35700</v>
      </c>
      <c r="K9" s="9">
        <v>36500</v>
      </c>
      <c r="L9" s="9">
        <v>37000</v>
      </c>
      <c r="M9" s="9">
        <v>38500</v>
      </c>
      <c r="N9" s="9">
        <v>41800</v>
      </c>
      <c r="O9" s="9">
        <v>44500</v>
      </c>
      <c r="P9" s="9">
        <v>44600</v>
      </c>
      <c r="Q9" s="9">
        <v>46900</v>
      </c>
      <c r="R9" s="9">
        <v>48900</v>
      </c>
    </row>
    <row r="10" spans="1:18" x14ac:dyDescent="0.35">
      <c r="A10"/>
      <c r="B10" s="8" t="s">
        <v>20</v>
      </c>
      <c r="C10" s="9">
        <v>25500</v>
      </c>
      <c r="D10" s="9">
        <v>25800</v>
      </c>
      <c r="E10" s="9">
        <v>26100</v>
      </c>
      <c r="F10" s="9">
        <v>28500</v>
      </c>
      <c r="G10" s="9">
        <v>29500</v>
      </c>
      <c r="H10" s="9">
        <v>29600</v>
      </c>
      <c r="I10" s="9">
        <v>29600</v>
      </c>
      <c r="J10" s="9">
        <v>26400</v>
      </c>
      <c r="K10" s="9">
        <v>26200</v>
      </c>
      <c r="L10" s="9">
        <v>27000</v>
      </c>
      <c r="M10" s="9">
        <v>26200</v>
      </c>
      <c r="N10" s="9">
        <v>27000</v>
      </c>
      <c r="O10" s="9">
        <v>28800</v>
      </c>
      <c r="P10" s="9">
        <v>29800</v>
      </c>
      <c r="Q10" s="9">
        <v>29000</v>
      </c>
      <c r="R10" s="9">
        <v>27700</v>
      </c>
    </row>
    <row r="11" spans="1:18" x14ac:dyDescent="0.35">
      <c r="A11"/>
      <c r="B11" s="8" t="s">
        <v>21</v>
      </c>
      <c r="C11" s="9">
        <v>11500</v>
      </c>
      <c r="D11" s="9">
        <v>12400</v>
      </c>
      <c r="E11" s="9">
        <v>12600</v>
      </c>
      <c r="F11" s="9">
        <v>12000</v>
      </c>
      <c r="G11" s="9">
        <v>10700</v>
      </c>
      <c r="H11" s="9">
        <v>9400</v>
      </c>
      <c r="I11" s="9">
        <v>8700</v>
      </c>
      <c r="J11" s="9">
        <v>7900</v>
      </c>
      <c r="K11" s="9">
        <v>7600</v>
      </c>
      <c r="L11" s="9">
        <v>6800</v>
      </c>
      <c r="M11" s="9">
        <v>7200</v>
      </c>
      <c r="N11" s="9">
        <v>7100</v>
      </c>
      <c r="O11" s="9">
        <v>8800</v>
      </c>
      <c r="P11" s="9">
        <v>10300</v>
      </c>
      <c r="Q11" s="9">
        <v>9500</v>
      </c>
      <c r="R11" s="9">
        <v>9500</v>
      </c>
    </row>
    <row r="12" spans="1:18" x14ac:dyDescent="0.35">
      <c r="A12"/>
      <c r="B12" s="8" t="s">
        <v>22</v>
      </c>
      <c r="C12" s="9">
        <v>30000</v>
      </c>
      <c r="D12" s="9">
        <v>32300</v>
      </c>
      <c r="E12" s="9">
        <v>33600</v>
      </c>
      <c r="F12" s="9">
        <v>36600</v>
      </c>
      <c r="G12" s="9">
        <v>35400</v>
      </c>
      <c r="H12" s="9">
        <v>32600</v>
      </c>
      <c r="I12" s="9">
        <v>34300</v>
      </c>
      <c r="J12" s="9">
        <v>36800</v>
      </c>
      <c r="K12" s="9">
        <v>36000</v>
      </c>
      <c r="L12" s="9">
        <v>39100</v>
      </c>
      <c r="M12" s="9">
        <v>41100</v>
      </c>
      <c r="N12" s="9">
        <v>42200</v>
      </c>
      <c r="O12" s="9">
        <v>41800</v>
      </c>
      <c r="P12" s="9">
        <v>42400</v>
      </c>
      <c r="Q12" s="9">
        <v>46500</v>
      </c>
      <c r="R12" s="9">
        <v>46300</v>
      </c>
    </row>
    <row r="13" spans="1:18" x14ac:dyDescent="0.35">
      <c r="A13"/>
      <c r="B13" s="8" t="s">
        <v>121</v>
      </c>
      <c r="C13" s="9">
        <v>7200</v>
      </c>
      <c r="D13" s="9">
        <v>8100</v>
      </c>
      <c r="E13" s="9">
        <v>8200</v>
      </c>
      <c r="F13" s="9">
        <v>7300</v>
      </c>
      <c r="G13" s="9">
        <v>6600</v>
      </c>
      <c r="H13" s="9">
        <v>6600</v>
      </c>
      <c r="I13" s="9">
        <v>7500</v>
      </c>
      <c r="J13" s="9">
        <v>7900</v>
      </c>
      <c r="K13" s="9">
        <v>7500</v>
      </c>
      <c r="L13" s="9">
        <v>6600</v>
      </c>
      <c r="M13" s="9">
        <v>6900</v>
      </c>
      <c r="N13" s="9">
        <v>6500</v>
      </c>
      <c r="O13" s="9">
        <v>6200</v>
      </c>
      <c r="P13" s="9">
        <v>5700</v>
      </c>
      <c r="Q13" s="9">
        <v>5500</v>
      </c>
      <c r="R13" s="9">
        <v>6000</v>
      </c>
    </row>
    <row r="14" spans="1:18" x14ac:dyDescent="0.35">
      <c r="A14"/>
      <c r="B14" s="8" t="s">
        <v>23</v>
      </c>
      <c r="C14" s="9">
        <v>21500</v>
      </c>
      <c r="D14" s="9">
        <v>20800</v>
      </c>
      <c r="E14" s="9">
        <v>22200</v>
      </c>
      <c r="F14" s="9">
        <v>21300</v>
      </c>
      <c r="G14" s="9">
        <v>22100</v>
      </c>
      <c r="H14" s="9">
        <v>19000</v>
      </c>
      <c r="I14" s="9">
        <v>20000</v>
      </c>
      <c r="J14" s="9">
        <v>20500</v>
      </c>
      <c r="K14" s="9">
        <v>19200</v>
      </c>
      <c r="L14" s="9">
        <v>19600</v>
      </c>
      <c r="M14" s="9">
        <v>19800</v>
      </c>
      <c r="N14" s="9">
        <v>20400</v>
      </c>
      <c r="O14" s="9">
        <v>19600</v>
      </c>
      <c r="P14" s="9">
        <v>20300</v>
      </c>
      <c r="Q14" s="9">
        <v>20900</v>
      </c>
      <c r="R14" s="9">
        <v>19900</v>
      </c>
    </row>
    <row r="15" spans="1:18" x14ac:dyDescent="0.35">
      <c r="A15"/>
      <c r="B15" s="8" t="s">
        <v>24</v>
      </c>
      <c r="C15" s="9">
        <v>9800</v>
      </c>
      <c r="D15" s="9">
        <v>9400</v>
      </c>
      <c r="E15" s="9">
        <v>9600</v>
      </c>
      <c r="F15" s="9">
        <v>9700</v>
      </c>
      <c r="G15" s="9">
        <v>9300</v>
      </c>
      <c r="H15" s="9">
        <v>8400</v>
      </c>
      <c r="I15" s="9">
        <v>7500</v>
      </c>
      <c r="J15" s="9">
        <v>7900</v>
      </c>
      <c r="K15" s="9">
        <v>7800</v>
      </c>
      <c r="L15" s="9">
        <v>8400</v>
      </c>
      <c r="M15" s="9">
        <v>8200</v>
      </c>
      <c r="N15" s="9">
        <v>8900</v>
      </c>
      <c r="O15" s="9">
        <v>9100</v>
      </c>
      <c r="P15" s="9">
        <v>9900</v>
      </c>
      <c r="Q15" s="9">
        <v>9600</v>
      </c>
      <c r="R15" s="9">
        <v>9900</v>
      </c>
    </row>
    <row r="16" spans="1:18" x14ac:dyDescent="0.35">
      <c r="A16"/>
      <c r="B16" s="8" t="s">
        <v>25</v>
      </c>
      <c r="C16" s="9">
        <v>14400</v>
      </c>
      <c r="D16" s="9">
        <v>12500</v>
      </c>
      <c r="E16" s="9">
        <v>13200</v>
      </c>
      <c r="F16" s="9">
        <v>14300</v>
      </c>
      <c r="G16" s="9">
        <v>12600</v>
      </c>
      <c r="H16" s="9">
        <v>10600</v>
      </c>
      <c r="I16" s="9">
        <v>9900</v>
      </c>
      <c r="J16" s="9">
        <v>9400</v>
      </c>
      <c r="K16" s="9">
        <v>11100</v>
      </c>
      <c r="L16" s="9">
        <v>11200</v>
      </c>
      <c r="M16" s="9">
        <v>12800</v>
      </c>
      <c r="N16" s="9">
        <v>12500</v>
      </c>
      <c r="O16" s="9">
        <v>12300</v>
      </c>
      <c r="P16" s="9">
        <v>11300</v>
      </c>
      <c r="Q16" s="9">
        <v>10300</v>
      </c>
      <c r="R16" s="9">
        <v>10800</v>
      </c>
    </row>
    <row r="17" spans="1:18" x14ac:dyDescent="0.35">
      <c r="A17" s="8" t="s">
        <v>26</v>
      </c>
      <c r="B17" s="8" t="s">
        <v>16</v>
      </c>
      <c r="C17" s="9">
        <v>82700</v>
      </c>
      <c r="D17" s="9">
        <v>85800</v>
      </c>
      <c r="E17" s="9">
        <v>92100</v>
      </c>
      <c r="F17" s="9">
        <v>96600</v>
      </c>
      <c r="G17" s="9">
        <v>97100</v>
      </c>
      <c r="H17" s="9">
        <v>88200</v>
      </c>
      <c r="I17" s="9">
        <v>87100</v>
      </c>
      <c r="J17" s="9">
        <v>87000</v>
      </c>
      <c r="K17" s="9">
        <v>88000</v>
      </c>
      <c r="L17" s="9">
        <v>91200</v>
      </c>
      <c r="M17" s="9">
        <v>92800</v>
      </c>
      <c r="N17" s="9">
        <v>96200</v>
      </c>
      <c r="O17" s="9">
        <v>101300</v>
      </c>
      <c r="P17" s="9">
        <v>103900</v>
      </c>
      <c r="Q17" s="9">
        <v>106900</v>
      </c>
      <c r="R17" s="9">
        <v>108200</v>
      </c>
    </row>
    <row r="18" spans="1:18" x14ac:dyDescent="0.35">
      <c r="A18"/>
      <c r="B18" s="8" t="s">
        <v>18</v>
      </c>
      <c r="C18" s="9">
        <v>8200</v>
      </c>
      <c r="D18" s="9">
        <v>8800</v>
      </c>
      <c r="E18" s="9">
        <v>10300</v>
      </c>
      <c r="F18" s="9">
        <v>11700</v>
      </c>
      <c r="G18" s="9">
        <v>11500</v>
      </c>
      <c r="H18" s="9">
        <v>11200</v>
      </c>
      <c r="I18" s="9">
        <v>9600</v>
      </c>
      <c r="J18" s="9">
        <v>9200</v>
      </c>
      <c r="K18" s="9">
        <v>10600</v>
      </c>
      <c r="L18" s="9">
        <v>12100</v>
      </c>
      <c r="M18" s="9">
        <v>10800</v>
      </c>
      <c r="N18" s="9">
        <v>10800</v>
      </c>
      <c r="O18" s="9">
        <v>12900</v>
      </c>
      <c r="P18" s="9">
        <v>13500</v>
      </c>
      <c r="Q18" s="9">
        <v>12000</v>
      </c>
      <c r="R18" s="9">
        <v>13000</v>
      </c>
    </row>
    <row r="19" spans="1:18" x14ac:dyDescent="0.35">
      <c r="A19"/>
      <c r="B19" s="8" t="s">
        <v>19</v>
      </c>
      <c r="C19" s="9">
        <v>11600</v>
      </c>
      <c r="D19" s="9">
        <v>13200</v>
      </c>
      <c r="E19" s="9">
        <v>14300</v>
      </c>
      <c r="F19" s="9">
        <v>15200</v>
      </c>
      <c r="G19" s="9">
        <v>17300</v>
      </c>
      <c r="H19" s="9">
        <v>15600</v>
      </c>
      <c r="I19" s="9">
        <v>14100</v>
      </c>
      <c r="J19" s="9">
        <v>14500</v>
      </c>
      <c r="K19" s="9">
        <v>14400</v>
      </c>
      <c r="L19" s="9">
        <v>15000</v>
      </c>
      <c r="M19" s="9">
        <v>15600</v>
      </c>
      <c r="N19" s="9">
        <v>16700</v>
      </c>
      <c r="O19" s="9">
        <v>18700</v>
      </c>
      <c r="P19" s="9">
        <v>18500</v>
      </c>
      <c r="Q19" s="9">
        <v>20100</v>
      </c>
      <c r="R19" s="9">
        <v>20500</v>
      </c>
    </row>
    <row r="20" spans="1:18" x14ac:dyDescent="0.35">
      <c r="A20"/>
      <c r="B20" s="8" t="s">
        <v>20</v>
      </c>
      <c r="C20" s="9">
        <v>11000</v>
      </c>
      <c r="D20" s="9">
        <v>11200</v>
      </c>
      <c r="E20" s="9">
        <v>10300</v>
      </c>
      <c r="F20" s="9">
        <v>11100</v>
      </c>
      <c r="G20" s="9">
        <v>11200</v>
      </c>
      <c r="H20" s="9">
        <v>11500</v>
      </c>
      <c r="I20" s="9">
        <v>12500</v>
      </c>
      <c r="J20" s="9">
        <v>11500</v>
      </c>
      <c r="K20" s="9">
        <v>11900</v>
      </c>
      <c r="L20" s="9">
        <v>12300</v>
      </c>
      <c r="M20" s="9">
        <v>11400</v>
      </c>
      <c r="N20" s="9">
        <v>12100</v>
      </c>
      <c r="O20" s="9">
        <v>13500</v>
      </c>
      <c r="P20" s="9">
        <v>13500</v>
      </c>
      <c r="Q20" s="9">
        <v>13100</v>
      </c>
      <c r="R20" s="9">
        <v>13700</v>
      </c>
    </row>
    <row r="21" spans="1:18" x14ac:dyDescent="0.35">
      <c r="A21"/>
      <c r="B21" s="8" t="s">
        <v>21</v>
      </c>
      <c r="C21" s="9">
        <v>1400</v>
      </c>
      <c r="D21" s="9">
        <v>1900</v>
      </c>
      <c r="E21" s="9">
        <v>2400</v>
      </c>
      <c r="F21" s="9">
        <v>1800</v>
      </c>
      <c r="G21" s="9">
        <v>2200</v>
      </c>
      <c r="H21" s="9">
        <v>1700</v>
      </c>
      <c r="I21" s="9">
        <v>1600</v>
      </c>
      <c r="J21" s="9">
        <v>1600</v>
      </c>
      <c r="K21" s="9">
        <v>1600</v>
      </c>
      <c r="L21" s="9">
        <v>1200</v>
      </c>
      <c r="M21" s="9">
        <v>1200</v>
      </c>
      <c r="N21" s="9">
        <v>1100</v>
      </c>
      <c r="O21" s="9">
        <v>1700</v>
      </c>
      <c r="P21" s="9">
        <v>2000</v>
      </c>
      <c r="Q21" s="9">
        <v>2200</v>
      </c>
      <c r="R21" s="9">
        <v>2000</v>
      </c>
    </row>
    <row r="22" spans="1:18" x14ac:dyDescent="0.35">
      <c r="A22"/>
      <c r="B22" s="8" t="s">
        <v>22</v>
      </c>
      <c r="C22" s="9">
        <v>9900</v>
      </c>
      <c r="D22" s="9">
        <v>10900</v>
      </c>
      <c r="E22" s="9">
        <v>12300</v>
      </c>
      <c r="F22" s="9">
        <v>14000</v>
      </c>
      <c r="G22" s="9">
        <v>14000</v>
      </c>
      <c r="H22" s="9">
        <v>13100</v>
      </c>
      <c r="I22" s="9">
        <v>13300</v>
      </c>
      <c r="J22" s="9">
        <v>13200</v>
      </c>
      <c r="K22" s="9">
        <v>13400</v>
      </c>
      <c r="L22" s="9">
        <v>15000</v>
      </c>
      <c r="M22" s="9">
        <v>16600</v>
      </c>
      <c r="N22" s="9">
        <v>16600</v>
      </c>
      <c r="O22" s="9">
        <v>16800</v>
      </c>
      <c r="P22" s="9">
        <v>18000</v>
      </c>
      <c r="Q22" s="9">
        <v>20500</v>
      </c>
      <c r="R22" s="9">
        <v>19700</v>
      </c>
    </row>
    <row r="23" spans="1:18" x14ac:dyDescent="0.35">
      <c r="A23"/>
      <c r="B23" s="8" t="s">
        <v>121</v>
      </c>
      <c r="C23" s="9">
        <v>5600</v>
      </c>
      <c r="D23" s="9">
        <v>6300</v>
      </c>
      <c r="E23" s="9">
        <v>6600</v>
      </c>
      <c r="F23" s="9">
        <v>5900</v>
      </c>
      <c r="G23" s="9">
        <v>5300</v>
      </c>
      <c r="H23" s="9">
        <v>5400</v>
      </c>
      <c r="I23" s="9">
        <v>6100</v>
      </c>
      <c r="J23" s="9">
        <v>6900</v>
      </c>
      <c r="K23" s="9">
        <v>6300</v>
      </c>
      <c r="L23" s="9">
        <v>5100</v>
      </c>
      <c r="M23" s="9">
        <v>5500</v>
      </c>
      <c r="N23" s="9">
        <v>5500</v>
      </c>
      <c r="O23" s="9">
        <v>5000</v>
      </c>
      <c r="P23" s="9">
        <v>4600</v>
      </c>
      <c r="Q23" s="9">
        <v>4700</v>
      </c>
      <c r="R23" s="9">
        <v>5000</v>
      </c>
    </row>
    <row r="24" spans="1:18" x14ac:dyDescent="0.35">
      <c r="A24"/>
      <c r="B24" s="8" t="s">
        <v>23</v>
      </c>
      <c r="C24" s="9">
        <v>18800</v>
      </c>
      <c r="D24" s="9">
        <v>18400</v>
      </c>
      <c r="E24" s="9">
        <v>19800</v>
      </c>
      <c r="F24" s="9">
        <v>19200</v>
      </c>
      <c r="G24" s="9">
        <v>20300</v>
      </c>
      <c r="H24" s="9">
        <v>17200</v>
      </c>
      <c r="I24" s="9">
        <v>18200</v>
      </c>
      <c r="J24" s="9">
        <v>18300</v>
      </c>
      <c r="K24" s="9">
        <v>16800</v>
      </c>
      <c r="L24" s="9">
        <v>17100</v>
      </c>
      <c r="M24" s="9">
        <v>17600</v>
      </c>
      <c r="N24" s="9">
        <v>18600</v>
      </c>
      <c r="O24" s="9">
        <v>17200</v>
      </c>
      <c r="P24" s="9">
        <v>18100</v>
      </c>
      <c r="Q24" s="9">
        <v>19200</v>
      </c>
      <c r="R24" s="9">
        <v>18500</v>
      </c>
    </row>
    <row r="25" spans="1:18" x14ac:dyDescent="0.35">
      <c r="A25"/>
      <c r="B25" s="8" t="s">
        <v>24</v>
      </c>
      <c r="C25" s="9">
        <v>8900</v>
      </c>
      <c r="D25" s="9">
        <v>8700</v>
      </c>
      <c r="E25" s="9">
        <v>8900</v>
      </c>
      <c r="F25" s="9">
        <v>9100</v>
      </c>
      <c r="G25" s="9">
        <v>8600</v>
      </c>
      <c r="H25" s="9">
        <v>7500</v>
      </c>
      <c r="I25" s="9">
        <v>6700</v>
      </c>
      <c r="J25" s="9">
        <v>6900</v>
      </c>
      <c r="K25" s="9">
        <v>7100</v>
      </c>
      <c r="L25" s="9">
        <v>7400</v>
      </c>
      <c r="M25" s="9">
        <v>7300</v>
      </c>
      <c r="N25" s="9">
        <v>8200</v>
      </c>
      <c r="O25" s="9">
        <v>8400</v>
      </c>
      <c r="P25" s="9">
        <v>9000</v>
      </c>
      <c r="Q25" s="9">
        <v>8700</v>
      </c>
      <c r="R25" s="9">
        <v>9200</v>
      </c>
    </row>
    <row r="26" spans="1:18" x14ac:dyDescent="0.35">
      <c r="A26"/>
      <c r="B26" s="8" t="s">
        <v>25</v>
      </c>
      <c r="C26" s="9">
        <v>7100</v>
      </c>
      <c r="D26" s="9">
        <v>6500</v>
      </c>
      <c r="E26" s="9">
        <v>7300</v>
      </c>
      <c r="F26" s="9">
        <v>8500</v>
      </c>
      <c r="G26" s="9">
        <v>6700</v>
      </c>
      <c r="H26" s="9">
        <v>5100</v>
      </c>
      <c r="I26" s="9">
        <v>5100</v>
      </c>
      <c r="J26" s="9">
        <v>5000</v>
      </c>
      <c r="K26" s="9">
        <v>5900</v>
      </c>
      <c r="L26" s="9">
        <v>6100</v>
      </c>
      <c r="M26" s="9">
        <v>6800</v>
      </c>
      <c r="N26" s="9">
        <v>6700</v>
      </c>
      <c r="O26" s="9">
        <v>7100</v>
      </c>
      <c r="P26" s="9">
        <v>6600</v>
      </c>
      <c r="Q26" s="9">
        <v>6500</v>
      </c>
      <c r="R26" s="9">
        <v>6600</v>
      </c>
    </row>
    <row r="27" spans="1:18" x14ac:dyDescent="0.35">
      <c r="A27" s="8" t="s">
        <v>27</v>
      </c>
      <c r="B27" s="8" t="s">
        <v>16</v>
      </c>
      <c r="C27" s="9">
        <v>73800</v>
      </c>
      <c r="D27" s="9">
        <v>75900</v>
      </c>
      <c r="E27" s="9">
        <v>77700</v>
      </c>
      <c r="F27" s="9">
        <v>80900</v>
      </c>
      <c r="G27" s="9">
        <v>82000</v>
      </c>
      <c r="H27" s="9">
        <v>79800</v>
      </c>
      <c r="I27" s="9">
        <v>80300</v>
      </c>
      <c r="J27" s="9">
        <v>80400</v>
      </c>
      <c r="K27" s="9">
        <v>81200</v>
      </c>
      <c r="L27" s="9">
        <v>83800</v>
      </c>
      <c r="M27" s="9">
        <v>85000</v>
      </c>
      <c r="N27" s="9">
        <v>87500</v>
      </c>
      <c r="O27" s="9">
        <v>89300</v>
      </c>
      <c r="P27" s="9">
        <v>90100</v>
      </c>
      <c r="Q27" s="9">
        <v>91600</v>
      </c>
      <c r="R27" s="9">
        <v>92900</v>
      </c>
    </row>
    <row r="28" spans="1:18" x14ac:dyDescent="0.35">
      <c r="A28"/>
      <c r="B28" s="8" t="s">
        <v>18</v>
      </c>
      <c r="C28" s="9">
        <v>3700</v>
      </c>
      <c r="D28" s="9">
        <v>3300</v>
      </c>
      <c r="E28" s="9">
        <v>4300</v>
      </c>
      <c r="F28" s="9">
        <v>5000</v>
      </c>
      <c r="G28" s="9">
        <v>5700</v>
      </c>
      <c r="H28" s="9">
        <v>5800</v>
      </c>
      <c r="I28" s="9">
        <v>5000</v>
      </c>
      <c r="J28" s="9">
        <v>5800</v>
      </c>
      <c r="K28" s="9">
        <v>6600</v>
      </c>
      <c r="L28" s="9">
        <v>7100</v>
      </c>
      <c r="M28" s="9">
        <v>6300</v>
      </c>
      <c r="N28" s="9">
        <v>6500</v>
      </c>
      <c r="O28" s="9">
        <v>6600</v>
      </c>
      <c r="P28" s="9">
        <v>6200</v>
      </c>
      <c r="Q28" s="9">
        <v>8100</v>
      </c>
      <c r="R28" s="9">
        <v>9000</v>
      </c>
    </row>
    <row r="29" spans="1:18" x14ac:dyDescent="0.35">
      <c r="A29"/>
      <c r="B29" s="8" t="s">
        <v>19</v>
      </c>
      <c r="C29" s="9">
        <v>13100</v>
      </c>
      <c r="D29" s="9">
        <v>14900</v>
      </c>
      <c r="E29" s="9">
        <v>15500</v>
      </c>
      <c r="F29" s="9">
        <v>15900</v>
      </c>
      <c r="G29" s="9">
        <v>18400</v>
      </c>
      <c r="H29" s="9">
        <v>19200</v>
      </c>
      <c r="I29" s="9">
        <v>21300</v>
      </c>
      <c r="J29" s="9">
        <v>21300</v>
      </c>
      <c r="K29" s="9">
        <v>22100</v>
      </c>
      <c r="L29" s="9">
        <v>22000</v>
      </c>
      <c r="M29" s="9">
        <v>22900</v>
      </c>
      <c r="N29" s="9">
        <v>25100</v>
      </c>
      <c r="O29" s="9">
        <v>25900</v>
      </c>
      <c r="P29" s="9">
        <v>26100</v>
      </c>
      <c r="Q29" s="9">
        <v>26800</v>
      </c>
      <c r="R29" s="9">
        <v>28400</v>
      </c>
    </row>
    <row r="30" spans="1:18" x14ac:dyDescent="0.35">
      <c r="A30"/>
      <c r="B30" s="8" t="s">
        <v>20</v>
      </c>
      <c r="C30" s="9">
        <v>14400</v>
      </c>
      <c r="D30" s="9">
        <v>14700</v>
      </c>
      <c r="E30" s="9">
        <v>15900</v>
      </c>
      <c r="F30" s="9">
        <v>17400</v>
      </c>
      <c r="G30" s="9">
        <v>18300</v>
      </c>
      <c r="H30" s="9">
        <v>18100</v>
      </c>
      <c r="I30" s="9">
        <v>17100</v>
      </c>
      <c r="J30" s="9">
        <v>14800</v>
      </c>
      <c r="K30" s="9">
        <v>14300</v>
      </c>
      <c r="L30" s="9">
        <v>14800</v>
      </c>
      <c r="M30" s="9">
        <v>14900</v>
      </c>
      <c r="N30" s="9">
        <v>14900</v>
      </c>
      <c r="O30" s="9">
        <v>15300</v>
      </c>
      <c r="P30" s="9">
        <v>16300</v>
      </c>
      <c r="Q30" s="9">
        <v>15900</v>
      </c>
      <c r="R30" s="9">
        <v>14000</v>
      </c>
    </row>
    <row r="31" spans="1:18" x14ac:dyDescent="0.35">
      <c r="A31"/>
      <c r="B31" s="8" t="s">
        <v>21</v>
      </c>
      <c r="C31" s="9">
        <v>10000</v>
      </c>
      <c r="D31" s="9">
        <v>10500</v>
      </c>
      <c r="E31" s="9">
        <v>10200</v>
      </c>
      <c r="F31" s="9">
        <v>10200</v>
      </c>
      <c r="G31" s="9">
        <v>8400</v>
      </c>
      <c r="H31" s="9">
        <v>7700</v>
      </c>
      <c r="I31" s="9">
        <v>7100</v>
      </c>
      <c r="J31" s="9">
        <v>6300</v>
      </c>
      <c r="K31" s="9">
        <v>6000</v>
      </c>
      <c r="L31" s="9">
        <v>5600</v>
      </c>
      <c r="M31" s="9">
        <v>6000</v>
      </c>
      <c r="N31" s="9">
        <v>6000</v>
      </c>
      <c r="O31" s="9">
        <v>7100</v>
      </c>
      <c r="P31" s="9">
        <v>8200</v>
      </c>
      <c r="Q31" s="9">
        <v>7300</v>
      </c>
      <c r="R31" s="9">
        <v>7500</v>
      </c>
    </row>
    <row r="32" spans="1:18" x14ac:dyDescent="0.35">
      <c r="A32"/>
      <c r="B32" s="8" t="s">
        <v>22</v>
      </c>
      <c r="C32" s="9">
        <v>20100</v>
      </c>
      <c r="D32" s="9">
        <v>21400</v>
      </c>
      <c r="E32" s="9">
        <v>21300</v>
      </c>
      <c r="F32" s="9">
        <v>22700</v>
      </c>
      <c r="G32" s="9">
        <v>21500</v>
      </c>
      <c r="H32" s="9">
        <v>19500</v>
      </c>
      <c r="I32" s="9">
        <v>21000</v>
      </c>
      <c r="J32" s="9">
        <v>23600</v>
      </c>
      <c r="K32" s="9">
        <v>22600</v>
      </c>
      <c r="L32" s="9">
        <v>24100</v>
      </c>
      <c r="M32" s="9">
        <v>24500</v>
      </c>
      <c r="N32" s="9">
        <v>25600</v>
      </c>
      <c r="O32" s="9">
        <v>25000</v>
      </c>
      <c r="P32" s="9">
        <v>24500</v>
      </c>
      <c r="Q32" s="9">
        <v>26100</v>
      </c>
      <c r="R32" s="9">
        <v>26600</v>
      </c>
    </row>
    <row r="33" spans="1:18" x14ac:dyDescent="0.35">
      <c r="A33"/>
      <c r="B33" s="8" t="s">
        <v>121</v>
      </c>
      <c r="C33" s="9">
        <v>1600</v>
      </c>
      <c r="D33" s="9">
        <v>1800</v>
      </c>
      <c r="E33" s="9">
        <v>1600</v>
      </c>
      <c r="F33" s="9">
        <v>1400</v>
      </c>
      <c r="G33" s="9">
        <v>1400</v>
      </c>
      <c r="H33" s="9">
        <v>1200</v>
      </c>
      <c r="I33" s="9">
        <v>1400</v>
      </c>
      <c r="J33" s="9">
        <v>1000</v>
      </c>
      <c r="K33" s="9">
        <v>1200</v>
      </c>
      <c r="L33" s="9">
        <v>1600</v>
      </c>
      <c r="M33" s="9">
        <v>1400</v>
      </c>
      <c r="N33" s="9">
        <v>1000</v>
      </c>
      <c r="O33" s="9">
        <v>1200</v>
      </c>
      <c r="P33" s="9">
        <v>1100</v>
      </c>
      <c r="Q33" s="9">
        <v>800</v>
      </c>
      <c r="R33" s="9">
        <v>1000</v>
      </c>
    </row>
    <row r="34" spans="1:18" x14ac:dyDescent="0.35">
      <c r="A34"/>
      <c r="B34" s="8" t="s">
        <v>23</v>
      </c>
      <c r="C34" s="9">
        <v>2700</v>
      </c>
      <c r="D34" s="9">
        <v>2500</v>
      </c>
      <c r="E34" s="9">
        <v>2400</v>
      </c>
      <c r="F34" s="9">
        <v>2100</v>
      </c>
      <c r="G34" s="9">
        <v>1800</v>
      </c>
      <c r="H34" s="9">
        <v>1800</v>
      </c>
      <c r="I34" s="9">
        <v>1800</v>
      </c>
      <c r="J34" s="9">
        <v>2200</v>
      </c>
      <c r="K34" s="9">
        <v>2400</v>
      </c>
      <c r="L34" s="9">
        <v>2500</v>
      </c>
      <c r="M34" s="9">
        <v>2200</v>
      </c>
      <c r="N34" s="9">
        <v>1800</v>
      </c>
      <c r="O34" s="9">
        <v>2300</v>
      </c>
      <c r="P34" s="9">
        <v>2200</v>
      </c>
      <c r="Q34" s="9">
        <v>1800</v>
      </c>
      <c r="R34" s="9">
        <v>1500</v>
      </c>
    </row>
    <row r="35" spans="1:18" x14ac:dyDescent="0.35">
      <c r="A35"/>
      <c r="B35" s="8" t="s">
        <v>24</v>
      </c>
      <c r="C35" s="9">
        <v>1000</v>
      </c>
      <c r="D35" s="9">
        <v>800</v>
      </c>
      <c r="E35" s="9">
        <v>700</v>
      </c>
      <c r="F35" s="9">
        <v>600</v>
      </c>
      <c r="G35" s="9">
        <v>700</v>
      </c>
      <c r="H35" s="9">
        <v>900</v>
      </c>
      <c r="I35" s="9">
        <v>800</v>
      </c>
      <c r="J35" s="9">
        <v>1000</v>
      </c>
      <c r="K35" s="9">
        <v>800</v>
      </c>
      <c r="L35" s="9">
        <v>1000</v>
      </c>
      <c r="M35" s="9">
        <v>900</v>
      </c>
      <c r="N35" s="9">
        <v>700</v>
      </c>
      <c r="O35" s="9">
        <v>700</v>
      </c>
      <c r="P35" s="9">
        <v>900</v>
      </c>
      <c r="Q35" s="9">
        <v>900</v>
      </c>
      <c r="R35" s="9">
        <v>700</v>
      </c>
    </row>
    <row r="36" spans="1:18" x14ac:dyDescent="0.35">
      <c r="A36"/>
      <c r="B36" s="8" t="s">
        <v>25</v>
      </c>
      <c r="C36" s="9">
        <v>7200</v>
      </c>
      <c r="D36" s="9">
        <v>6100</v>
      </c>
      <c r="E36" s="9">
        <v>5900</v>
      </c>
      <c r="F36" s="9">
        <v>5700</v>
      </c>
      <c r="G36" s="9">
        <v>5800</v>
      </c>
      <c r="H36" s="9">
        <v>5500</v>
      </c>
      <c r="I36" s="9">
        <v>4800</v>
      </c>
      <c r="J36" s="9">
        <v>4400</v>
      </c>
      <c r="K36" s="9">
        <v>5200</v>
      </c>
      <c r="L36" s="9">
        <v>5200</v>
      </c>
      <c r="M36" s="9">
        <v>6000</v>
      </c>
      <c r="N36" s="9">
        <v>5800</v>
      </c>
      <c r="O36" s="9">
        <v>5200</v>
      </c>
      <c r="P36" s="9">
        <v>4800</v>
      </c>
      <c r="Q36" s="9">
        <v>3900</v>
      </c>
      <c r="R36" s="9">
        <v>4200</v>
      </c>
    </row>
    <row r="37" spans="1:18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35">
      <c r="A38" s="10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</sheetData>
  <mergeCells count="2">
    <mergeCell ref="A2:I2"/>
    <mergeCell ref="A1:N1"/>
  </mergeCells>
  <hyperlinks>
    <hyperlink ref="B5" r:id="rId1" xr:uid="{7389D1DB-3DF9-41B0-8D6A-8C9FC3D59209}"/>
  </hyperlinks>
  <pageMargins left="0.70866141732283472" right="0.70866141732283472" top="0.74803149606299213" bottom="0.74803149606299213" header="0.31496062992125984" footer="0.31496062992125984"/>
  <pageSetup paperSize="9" scale="69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DAB24-B957-4F7B-9417-CDBCDFC6F501}">
  <sheetPr codeName="Sheet2">
    <tabColor theme="8" tint="0.39997558519241921"/>
  </sheetPr>
  <dimension ref="A1:Z191"/>
  <sheetViews>
    <sheetView view="pageLayout" topLeftCell="A25" zoomScaleNormal="100" workbookViewId="0">
      <selection activeCell="J14" sqref="J13:J14"/>
    </sheetView>
  </sheetViews>
  <sheetFormatPr defaultColWidth="9.26953125" defaultRowHeight="14.5" x14ac:dyDescent="0.35"/>
  <cols>
    <col min="1" max="1" width="26.7265625" style="1" bestFit="1" customWidth="1"/>
    <col min="2" max="16384" width="9.26953125" style="1"/>
  </cols>
  <sheetData>
    <row r="1" spans="1:26" s="4" customFormat="1" ht="21" x14ac:dyDescent="0.5">
      <c r="A1" s="185" t="s">
        <v>30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35">
      <c r="A2" s="184" t="s">
        <v>31</v>
      </c>
      <c r="B2" s="184"/>
      <c r="C2" s="184"/>
      <c r="D2" s="184"/>
      <c r="E2" s="184"/>
      <c r="F2" s="184"/>
      <c r="G2" s="184"/>
      <c r="H2" s="184"/>
      <c r="I2" s="184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9" customHeight="1" x14ac:dyDescent="0.35">
      <c r="A3" s="3"/>
      <c r="D3" s="3"/>
      <c r="E3" s="3"/>
      <c r="K3" s="3"/>
      <c r="L3" s="3"/>
      <c r="M3" s="3"/>
    </row>
    <row r="4" spans="1:26" ht="18.5" x14ac:dyDescent="0.45">
      <c r="A4" s="202">
        <v>2008</v>
      </c>
      <c r="D4" s="3"/>
      <c r="E4" s="3"/>
      <c r="K4" s="3"/>
      <c r="L4" s="3"/>
      <c r="M4" s="3"/>
    </row>
    <row r="5" spans="1:26" ht="9" customHeight="1" x14ac:dyDescent="0.35">
      <c r="A5" s="3"/>
      <c r="D5" s="3"/>
      <c r="E5" s="3"/>
      <c r="K5" s="3"/>
      <c r="L5" s="3"/>
      <c r="M5" s="3"/>
    </row>
    <row r="6" spans="1:26" ht="9" customHeight="1" x14ac:dyDescent="0.35">
      <c r="A6" s="3"/>
      <c r="D6" s="3"/>
      <c r="E6" s="3"/>
      <c r="K6" s="3"/>
      <c r="L6" s="3"/>
      <c r="M6" s="3"/>
    </row>
    <row r="7" spans="1:26" ht="9" customHeight="1" x14ac:dyDescent="0.35">
      <c r="A7" s="3"/>
      <c r="D7" s="3"/>
      <c r="E7" s="3"/>
      <c r="K7" s="3"/>
      <c r="L7" s="3"/>
      <c r="M7" s="3"/>
    </row>
    <row r="8" spans="1:26" ht="9" customHeight="1" x14ac:dyDescent="0.35">
      <c r="A8" s="3"/>
      <c r="D8" s="3"/>
      <c r="E8" s="3"/>
      <c r="K8" s="3"/>
      <c r="L8" s="3"/>
      <c r="M8" s="3"/>
    </row>
    <row r="9" spans="1:26" ht="9" customHeight="1" x14ac:dyDescent="0.35">
      <c r="A9" s="3"/>
      <c r="D9" s="3"/>
      <c r="E9" s="3"/>
      <c r="K9" s="3"/>
      <c r="L9" s="3"/>
      <c r="M9" s="3"/>
    </row>
    <row r="10" spans="1:26" ht="9" customHeight="1" x14ac:dyDescent="0.35">
      <c r="A10" s="3"/>
      <c r="D10" s="3"/>
      <c r="E10" s="3"/>
      <c r="K10" s="3"/>
      <c r="L10" s="3"/>
      <c r="M10" s="3"/>
    </row>
    <row r="11" spans="1:26" ht="9" customHeight="1" x14ac:dyDescent="0.35">
      <c r="A11" s="3"/>
      <c r="D11" s="3"/>
      <c r="E11" s="3"/>
      <c r="K11" s="3"/>
      <c r="L11" s="3"/>
      <c r="M11" s="3"/>
    </row>
    <row r="12" spans="1:26" ht="9" customHeight="1" x14ac:dyDescent="0.35">
      <c r="A12" s="3"/>
      <c r="D12" s="3"/>
      <c r="E12" s="3"/>
      <c r="K12" s="3"/>
      <c r="L12" s="3"/>
      <c r="M12" s="3"/>
    </row>
    <row r="13" spans="1:26" ht="9" customHeight="1" x14ac:dyDescent="0.35">
      <c r="A13" s="3"/>
      <c r="D13" s="3"/>
      <c r="E13" s="3"/>
      <c r="K13" s="3"/>
      <c r="L13" s="3"/>
      <c r="M13" s="3"/>
    </row>
    <row r="14" spans="1:26" ht="9" customHeight="1" x14ac:dyDescent="0.35">
      <c r="A14" s="3"/>
      <c r="D14" s="3"/>
      <c r="E14" s="3"/>
      <c r="K14" s="3"/>
      <c r="L14" s="3"/>
      <c r="M14" s="3"/>
    </row>
    <row r="15" spans="1:26" ht="9" customHeight="1" x14ac:dyDescent="0.35">
      <c r="A15" s="3"/>
      <c r="D15" s="3"/>
      <c r="E15" s="3"/>
      <c r="K15" s="3"/>
      <c r="L15" s="3"/>
      <c r="M15" s="3"/>
    </row>
    <row r="16" spans="1:26" ht="9" customHeight="1" x14ac:dyDescent="0.35">
      <c r="A16" s="3"/>
      <c r="D16" s="3"/>
      <c r="E16" s="3"/>
      <c r="K16" s="3"/>
      <c r="L16" s="3"/>
      <c r="M16" s="3"/>
    </row>
    <row r="17" spans="1:13" ht="9" customHeight="1" x14ac:dyDescent="0.35">
      <c r="A17" s="3"/>
      <c r="D17" s="3"/>
      <c r="E17" s="3"/>
      <c r="K17" s="3"/>
      <c r="L17" s="3"/>
      <c r="M17" s="3"/>
    </row>
    <row r="18" spans="1:13" ht="9" customHeight="1" x14ac:dyDescent="0.35">
      <c r="A18" s="3"/>
      <c r="D18" s="3"/>
      <c r="E18" s="3"/>
      <c r="K18" s="3"/>
      <c r="L18" s="3"/>
      <c r="M18" s="3"/>
    </row>
    <row r="19" spans="1:13" ht="9" customHeight="1" x14ac:dyDescent="0.35">
      <c r="A19" s="3"/>
      <c r="D19" s="3"/>
      <c r="E19" s="3"/>
      <c r="K19" s="3"/>
      <c r="L19" s="3"/>
      <c r="M19" s="3"/>
    </row>
    <row r="20" spans="1:13" ht="9" customHeight="1" x14ac:dyDescent="0.35">
      <c r="A20" s="3"/>
      <c r="D20" s="3"/>
      <c r="E20" s="3"/>
      <c r="K20" s="3"/>
      <c r="L20" s="3"/>
      <c r="M20" s="3"/>
    </row>
    <row r="21" spans="1:13" ht="9" customHeight="1" x14ac:dyDescent="0.35">
      <c r="A21" s="3"/>
      <c r="D21" s="3"/>
      <c r="E21" s="3"/>
      <c r="K21" s="3"/>
      <c r="L21" s="3"/>
      <c r="M21" s="3"/>
    </row>
    <row r="22" spans="1:13" ht="9" customHeight="1" x14ac:dyDescent="0.35">
      <c r="A22" s="3"/>
      <c r="D22" s="3"/>
      <c r="E22" s="3"/>
      <c r="K22" s="3"/>
      <c r="L22" s="3"/>
      <c r="M22" s="3"/>
    </row>
    <row r="23" spans="1:13" ht="9" customHeight="1" x14ac:dyDescent="0.35">
      <c r="A23" s="3"/>
      <c r="D23" s="3"/>
      <c r="E23" s="3"/>
      <c r="K23" s="3"/>
      <c r="L23" s="3"/>
      <c r="M23" s="3"/>
    </row>
    <row r="24" spans="1:13" ht="9" customHeight="1" x14ac:dyDescent="0.35">
      <c r="A24" s="3"/>
      <c r="D24" s="3"/>
      <c r="E24" s="3"/>
      <c r="K24" s="3"/>
      <c r="L24" s="3"/>
      <c r="M24" s="3"/>
    </row>
    <row r="25" spans="1:13" ht="9" customHeight="1" x14ac:dyDescent="0.35">
      <c r="A25" s="3"/>
      <c r="D25" s="3"/>
      <c r="E25" s="3"/>
      <c r="K25" s="3"/>
      <c r="L25" s="3"/>
      <c r="M25" s="3"/>
    </row>
    <row r="26" spans="1:13" ht="9" customHeight="1" x14ac:dyDescent="0.35">
      <c r="A26" s="3"/>
      <c r="D26" s="3"/>
      <c r="E26" s="3"/>
      <c r="K26" s="3"/>
      <c r="L26" s="3"/>
      <c r="M26" s="3"/>
    </row>
    <row r="27" spans="1:13" ht="18.5" x14ac:dyDescent="0.45">
      <c r="A27" s="202">
        <v>2009</v>
      </c>
      <c r="D27" s="3"/>
      <c r="E27" s="3"/>
      <c r="K27" s="3"/>
      <c r="L27" s="3"/>
      <c r="M27" s="3"/>
    </row>
    <row r="28" spans="1:13" ht="9" customHeight="1" x14ac:dyDescent="0.35">
      <c r="A28" s="3"/>
      <c r="D28" s="3"/>
      <c r="E28" s="3"/>
      <c r="K28" s="3"/>
      <c r="L28" s="3"/>
      <c r="M28" s="3"/>
    </row>
    <row r="29" spans="1:13" ht="9" customHeight="1" x14ac:dyDescent="0.35">
      <c r="A29" s="3"/>
      <c r="D29" s="3"/>
      <c r="E29" s="3"/>
      <c r="K29" s="3"/>
      <c r="L29" s="3"/>
      <c r="M29" s="3"/>
    </row>
    <row r="30" spans="1:13" ht="9" customHeight="1" x14ac:dyDescent="0.35">
      <c r="A30" s="3"/>
      <c r="D30" s="3"/>
      <c r="E30" s="3"/>
      <c r="K30" s="3"/>
      <c r="L30" s="3"/>
      <c r="M30" s="3"/>
    </row>
    <row r="31" spans="1:13" ht="9" customHeight="1" x14ac:dyDescent="0.35">
      <c r="A31" s="3"/>
      <c r="D31" s="3"/>
      <c r="E31" s="3"/>
      <c r="K31" s="3"/>
      <c r="L31" s="3"/>
      <c r="M31" s="3"/>
    </row>
    <row r="32" spans="1:13" ht="9" customHeight="1" x14ac:dyDescent="0.35">
      <c r="A32" s="3"/>
      <c r="D32" s="3"/>
      <c r="E32" s="3"/>
      <c r="K32" s="3"/>
      <c r="L32" s="3"/>
      <c r="M32" s="3"/>
    </row>
    <row r="33" spans="1:13" ht="9" customHeight="1" x14ac:dyDescent="0.35">
      <c r="A33" s="3"/>
      <c r="D33" s="3"/>
      <c r="E33" s="3"/>
      <c r="K33" s="3"/>
      <c r="L33" s="3"/>
      <c r="M33" s="3"/>
    </row>
    <row r="34" spans="1:13" ht="9" customHeight="1" x14ac:dyDescent="0.35">
      <c r="A34" s="3"/>
      <c r="D34" s="3"/>
      <c r="E34" s="3"/>
      <c r="K34" s="3"/>
      <c r="L34" s="3"/>
      <c r="M34" s="3"/>
    </row>
    <row r="35" spans="1:13" ht="9" customHeight="1" x14ac:dyDescent="0.35">
      <c r="A35" s="3"/>
      <c r="D35" s="3"/>
      <c r="E35" s="3"/>
      <c r="K35" s="3"/>
      <c r="L35" s="3"/>
      <c r="M35" s="3"/>
    </row>
    <row r="36" spans="1:13" ht="9" customHeight="1" x14ac:dyDescent="0.35">
      <c r="A36" s="3"/>
      <c r="D36" s="3"/>
      <c r="E36" s="3"/>
      <c r="K36" s="3"/>
      <c r="L36" s="3"/>
      <c r="M36" s="3"/>
    </row>
    <row r="37" spans="1:13" ht="9" customHeight="1" x14ac:dyDescent="0.35">
      <c r="A37" s="3"/>
      <c r="D37" s="3"/>
      <c r="E37" s="3"/>
      <c r="K37" s="3"/>
      <c r="L37" s="3"/>
      <c r="M37" s="3"/>
    </row>
    <row r="38" spans="1:13" ht="9" customHeight="1" x14ac:dyDescent="0.35">
      <c r="A38" s="3"/>
      <c r="D38" s="3"/>
      <c r="E38" s="3"/>
      <c r="K38" s="3"/>
      <c r="L38" s="3"/>
      <c r="M38" s="3"/>
    </row>
    <row r="39" spans="1:13" ht="9" customHeight="1" x14ac:dyDescent="0.35">
      <c r="A39" s="3"/>
      <c r="D39" s="3"/>
      <c r="E39" s="3"/>
      <c r="K39" s="3"/>
      <c r="L39" s="3"/>
      <c r="M39" s="3"/>
    </row>
    <row r="40" spans="1:13" ht="9" customHeight="1" x14ac:dyDescent="0.35">
      <c r="A40" s="3"/>
      <c r="D40" s="3"/>
      <c r="E40" s="3"/>
      <c r="K40" s="3"/>
      <c r="L40" s="3"/>
      <c r="M40" s="3"/>
    </row>
    <row r="41" spans="1:13" ht="9" customHeight="1" x14ac:dyDescent="0.35">
      <c r="A41" s="3"/>
      <c r="D41" s="3"/>
      <c r="E41" s="3"/>
      <c r="K41" s="3"/>
      <c r="L41" s="3"/>
      <c r="M41" s="3"/>
    </row>
    <row r="42" spans="1:13" ht="9" customHeight="1" x14ac:dyDescent="0.35">
      <c r="A42" s="3"/>
      <c r="D42" s="3"/>
      <c r="E42" s="3"/>
      <c r="K42" s="3"/>
      <c r="L42" s="3"/>
      <c r="M42" s="3"/>
    </row>
    <row r="43" spans="1:13" ht="9" customHeight="1" x14ac:dyDescent="0.35">
      <c r="A43" s="3"/>
      <c r="D43" s="3"/>
      <c r="E43" s="3"/>
      <c r="K43" s="3"/>
      <c r="L43" s="3"/>
      <c r="M43" s="3"/>
    </row>
    <row r="44" spans="1:13" ht="9" customHeight="1" x14ac:dyDescent="0.35">
      <c r="A44" s="3"/>
      <c r="D44" s="3"/>
      <c r="E44" s="3"/>
      <c r="K44" s="3"/>
      <c r="L44" s="3"/>
      <c r="M44" s="3"/>
    </row>
    <row r="45" spans="1:13" ht="9" customHeight="1" x14ac:dyDescent="0.35">
      <c r="A45" s="3"/>
      <c r="D45" s="3"/>
      <c r="E45" s="3"/>
      <c r="K45" s="3"/>
      <c r="L45" s="3"/>
      <c r="M45" s="3"/>
    </row>
    <row r="46" spans="1:13" ht="9" customHeight="1" x14ac:dyDescent="0.35">
      <c r="A46" s="3"/>
      <c r="D46" s="3"/>
      <c r="E46" s="3"/>
      <c r="K46" s="3"/>
      <c r="L46" s="3"/>
      <c r="M46" s="3"/>
    </row>
    <row r="47" spans="1:13" ht="9" customHeight="1" x14ac:dyDescent="0.35">
      <c r="A47" s="3"/>
      <c r="D47" s="3"/>
      <c r="E47" s="3"/>
      <c r="K47" s="3"/>
      <c r="L47" s="3"/>
      <c r="M47" s="3"/>
    </row>
    <row r="48" spans="1:13" ht="9" customHeight="1" x14ac:dyDescent="0.35">
      <c r="A48" s="3"/>
      <c r="D48" s="3"/>
      <c r="E48" s="3"/>
      <c r="K48" s="3"/>
      <c r="L48" s="3"/>
      <c r="M48" s="3"/>
    </row>
    <row r="49" spans="1:13" ht="9" customHeight="1" x14ac:dyDescent="0.35">
      <c r="A49" s="3"/>
      <c r="D49" s="3"/>
      <c r="E49" s="3"/>
      <c r="K49" s="3"/>
      <c r="L49" s="3"/>
      <c r="M49" s="3"/>
    </row>
    <row r="50" spans="1:13" ht="18.5" x14ac:dyDescent="0.45">
      <c r="A50" s="202">
        <v>2010</v>
      </c>
      <c r="D50" s="3"/>
      <c r="E50" s="3"/>
      <c r="K50" s="3"/>
      <c r="L50" s="3"/>
      <c r="M50" s="3"/>
    </row>
    <row r="51" spans="1:13" ht="9" customHeight="1" x14ac:dyDescent="0.35">
      <c r="A51" s="3"/>
      <c r="D51" s="3"/>
      <c r="E51" s="3"/>
      <c r="K51" s="3"/>
      <c r="L51" s="3"/>
      <c r="M51" s="3"/>
    </row>
    <row r="52" spans="1:13" ht="9" customHeight="1" x14ac:dyDescent="0.35">
      <c r="A52" s="3"/>
      <c r="D52" s="3"/>
      <c r="E52" s="3"/>
      <c r="K52" s="3"/>
      <c r="L52" s="3"/>
      <c r="M52" s="3"/>
    </row>
    <row r="53" spans="1:13" ht="9" customHeight="1" x14ac:dyDescent="0.35">
      <c r="A53" s="3"/>
      <c r="D53" s="3"/>
      <c r="E53" s="3"/>
      <c r="K53" s="3"/>
      <c r="L53" s="3"/>
      <c r="M53" s="3"/>
    </row>
    <row r="54" spans="1:13" ht="9" customHeight="1" x14ac:dyDescent="0.35">
      <c r="A54" s="3"/>
      <c r="D54" s="3"/>
      <c r="E54" s="3"/>
      <c r="K54" s="3"/>
      <c r="L54" s="3"/>
      <c r="M54" s="3"/>
    </row>
    <row r="55" spans="1:13" ht="9" customHeight="1" x14ac:dyDescent="0.35">
      <c r="A55" s="3"/>
      <c r="D55" s="3"/>
      <c r="E55" s="3"/>
      <c r="K55" s="3"/>
      <c r="L55" s="3"/>
      <c r="M55" s="3"/>
    </row>
    <row r="56" spans="1:13" ht="9" customHeight="1" x14ac:dyDescent="0.35">
      <c r="A56" s="3"/>
      <c r="D56" s="3"/>
      <c r="E56" s="3"/>
      <c r="K56" s="3"/>
      <c r="L56" s="3"/>
      <c r="M56" s="3"/>
    </row>
    <row r="57" spans="1:13" ht="9" customHeight="1" x14ac:dyDescent="0.35">
      <c r="A57" s="3"/>
      <c r="D57" s="3"/>
      <c r="E57" s="3"/>
      <c r="K57" s="3"/>
      <c r="L57" s="3"/>
      <c r="M57" s="3"/>
    </row>
    <row r="58" spans="1:13" ht="9" customHeight="1" x14ac:dyDescent="0.35">
      <c r="A58" s="3"/>
      <c r="D58" s="3"/>
      <c r="E58" s="3"/>
      <c r="K58" s="3"/>
      <c r="L58" s="3"/>
      <c r="M58" s="3"/>
    </row>
    <row r="59" spans="1:13" ht="9" customHeight="1" x14ac:dyDescent="0.35">
      <c r="A59" s="3"/>
      <c r="D59" s="3"/>
      <c r="E59" s="3"/>
      <c r="K59" s="3"/>
      <c r="L59" s="3"/>
      <c r="M59" s="3"/>
    </row>
    <row r="60" spans="1:13" ht="9" customHeight="1" x14ac:dyDescent="0.35">
      <c r="A60" s="3"/>
      <c r="D60" s="3"/>
      <c r="E60" s="3"/>
      <c r="K60" s="3"/>
      <c r="L60" s="3"/>
      <c r="M60" s="3"/>
    </row>
    <row r="61" spans="1:13" ht="9" customHeight="1" x14ac:dyDescent="0.35">
      <c r="A61" s="3"/>
      <c r="D61" s="3"/>
      <c r="E61" s="3"/>
      <c r="K61" s="3"/>
      <c r="L61" s="3"/>
      <c r="M61" s="3"/>
    </row>
    <row r="62" spans="1:13" ht="9" customHeight="1" x14ac:dyDescent="0.35">
      <c r="A62" s="3"/>
      <c r="D62" s="3"/>
      <c r="E62" s="3"/>
      <c r="K62" s="3"/>
      <c r="L62" s="3"/>
      <c r="M62" s="3"/>
    </row>
    <row r="64" spans="1:13" ht="9" customHeight="1" x14ac:dyDescent="0.35">
      <c r="A64" s="3"/>
      <c r="D64" s="3"/>
      <c r="E64" s="3"/>
      <c r="K64" s="3"/>
      <c r="L64" s="3"/>
      <c r="M64" s="3"/>
    </row>
    <row r="65" spans="1:13" ht="9" customHeight="1" x14ac:dyDescent="0.35">
      <c r="A65" s="3"/>
      <c r="D65" s="3"/>
      <c r="E65" s="3"/>
      <c r="K65" s="3"/>
      <c r="L65" s="3"/>
      <c r="M65" s="3"/>
    </row>
    <row r="66" spans="1:13" ht="9" customHeight="1" x14ac:dyDescent="0.35">
      <c r="A66" s="3"/>
      <c r="D66" s="3"/>
      <c r="E66" s="3"/>
      <c r="K66" s="3"/>
      <c r="L66" s="3"/>
      <c r="M66" s="3"/>
    </row>
    <row r="67" spans="1:13" ht="9" customHeight="1" x14ac:dyDescent="0.35">
      <c r="A67" s="3"/>
      <c r="D67" s="3"/>
      <c r="E67" s="3"/>
      <c r="K67" s="3"/>
      <c r="L67" s="3"/>
      <c r="M67" s="3"/>
    </row>
    <row r="68" spans="1:13" ht="9" customHeight="1" x14ac:dyDescent="0.35">
      <c r="A68" s="3"/>
      <c r="D68" s="3"/>
      <c r="E68" s="3"/>
      <c r="K68" s="3"/>
      <c r="L68" s="3"/>
      <c r="M68" s="3"/>
    </row>
    <row r="69" spans="1:13" ht="9" customHeight="1" x14ac:dyDescent="0.35">
      <c r="A69" s="3"/>
      <c r="D69" s="3"/>
      <c r="E69" s="3"/>
      <c r="K69" s="3"/>
      <c r="L69" s="3"/>
      <c r="M69" s="3"/>
    </row>
    <row r="70" spans="1:13" ht="9" customHeight="1" x14ac:dyDescent="0.35">
      <c r="A70" s="3"/>
      <c r="D70" s="3"/>
      <c r="E70" s="3"/>
      <c r="K70" s="3"/>
      <c r="L70" s="3"/>
      <c r="M70" s="3"/>
    </row>
    <row r="71" spans="1:13" ht="22" customHeight="1" x14ac:dyDescent="0.45">
      <c r="A71" s="203">
        <v>2011</v>
      </c>
      <c r="B71" s="201"/>
      <c r="C71" s="201"/>
      <c r="D71" s="204"/>
      <c r="E71" s="204"/>
      <c r="F71" s="201"/>
      <c r="G71" s="201"/>
      <c r="K71" s="3"/>
      <c r="L71" s="3"/>
      <c r="M71" s="3"/>
    </row>
    <row r="72" spans="1:13" ht="9" customHeight="1" x14ac:dyDescent="0.35">
      <c r="A72" s="289"/>
      <c r="B72" s="290"/>
      <c r="C72" s="290"/>
      <c r="D72" s="290"/>
      <c r="E72" s="290"/>
      <c r="F72" s="289"/>
      <c r="G72" s="289"/>
      <c r="K72" s="3"/>
      <c r="L72" s="3"/>
      <c r="M72" s="3"/>
    </row>
    <row r="73" spans="1:13" ht="18.5" x14ac:dyDescent="0.35">
      <c r="A73" s="165" t="s">
        <v>71</v>
      </c>
      <c r="B73" s="190"/>
      <c r="C73" s="191"/>
      <c r="D73" s="191"/>
      <c r="E73" s="191"/>
      <c r="F73" s="164"/>
      <c r="G73" s="164"/>
      <c r="K73" s="3"/>
      <c r="L73" s="3"/>
      <c r="M73" s="3"/>
    </row>
    <row r="74" spans="1:13" ht="15" thickBot="1" x14ac:dyDescent="0.4">
      <c r="A74" s="166" t="s">
        <v>35</v>
      </c>
      <c r="B74" s="167" t="s">
        <v>72</v>
      </c>
      <c r="C74" s="167" t="s">
        <v>27</v>
      </c>
      <c r="D74" s="167" t="s">
        <v>26</v>
      </c>
      <c r="E74" s="167" t="s">
        <v>73</v>
      </c>
      <c r="F74" s="167" t="s">
        <v>74</v>
      </c>
      <c r="G74" s="168" t="s">
        <v>75</v>
      </c>
      <c r="K74" s="3"/>
      <c r="L74" s="3"/>
      <c r="M74" s="3"/>
    </row>
    <row r="75" spans="1:13" ht="15" thickTop="1" x14ac:dyDescent="0.35">
      <c r="A75" s="169" t="s">
        <v>39</v>
      </c>
      <c r="B75" s="170">
        <v>1</v>
      </c>
      <c r="C75" s="170">
        <v>9</v>
      </c>
      <c r="D75" s="170">
        <v>40</v>
      </c>
      <c r="E75" s="170">
        <v>49</v>
      </c>
      <c r="F75" s="171">
        <v>0.184</v>
      </c>
      <c r="G75" s="172">
        <v>0.81599999999999995</v>
      </c>
      <c r="K75" s="3"/>
      <c r="L75" s="3"/>
      <c r="M75" s="3"/>
    </row>
    <row r="76" spans="1:13" x14ac:dyDescent="0.35">
      <c r="A76" s="173" t="s">
        <v>19</v>
      </c>
      <c r="B76" s="174">
        <v>2</v>
      </c>
      <c r="C76" s="174">
        <v>12</v>
      </c>
      <c r="D76" s="174">
        <v>21</v>
      </c>
      <c r="E76" s="174">
        <v>33</v>
      </c>
      <c r="F76" s="175">
        <v>0.36399999999999999</v>
      </c>
      <c r="G76" s="176">
        <v>0.63600000000000001</v>
      </c>
      <c r="K76" s="3"/>
      <c r="L76" s="3"/>
      <c r="M76" s="3"/>
    </row>
    <row r="77" spans="1:13" x14ac:dyDescent="0.35">
      <c r="A77" s="169" t="s">
        <v>54</v>
      </c>
      <c r="B77" s="170">
        <v>6</v>
      </c>
      <c r="C77" s="170">
        <v>3</v>
      </c>
      <c r="D77" s="170">
        <v>18</v>
      </c>
      <c r="E77" s="170">
        <v>21</v>
      </c>
      <c r="F77" s="171">
        <v>0.14299999999999999</v>
      </c>
      <c r="G77" s="172">
        <v>0.85699999999999998</v>
      </c>
      <c r="K77" s="3"/>
      <c r="L77" s="3"/>
      <c r="M77" s="3"/>
    </row>
    <row r="78" spans="1:13" x14ac:dyDescent="0.35">
      <c r="A78" s="173" t="s">
        <v>76</v>
      </c>
      <c r="B78" s="174">
        <v>3</v>
      </c>
      <c r="C78" s="174">
        <v>6</v>
      </c>
      <c r="D78" s="174">
        <v>37</v>
      </c>
      <c r="E78" s="174">
        <v>43</v>
      </c>
      <c r="F78" s="175">
        <v>0.14000000000000001</v>
      </c>
      <c r="G78" s="176">
        <v>0.86</v>
      </c>
      <c r="K78" s="3"/>
      <c r="L78" s="3"/>
      <c r="M78" s="3"/>
    </row>
    <row r="79" spans="1:13" x14ac:dyDescent="0.35">
      <c r="A79" s="169" t="s">
        <v>40</v>
      </c>
      <c r="B79" s="170">
        <v>4</v>
      </c>
      <c r="C79" s="170">
        <v>23</v>
      </c>
      <c r="D79" s="170">
        <v>0</v>
      </c>
      <c r="E79" s="170">
        <v>23</v>
      </c>
      <c r="F79" s="171">
        <v>1</v>
      </c>
      <c r="G79" s="172">
        <v>0</v>
      </c>
      <c r="K79" s="3"/>
      <c r="L79" s="3"/>
      <c r="M79" s="3"/>
    </row>
    <row r="80" spans="1:13" x14ac:dyDescent="0.35">
      <c r="A80" s="173" t="s">
        <v>77</v>
      </c>
      <c r="B80" s="174">
        <v>5</v>
      </c>
      <c r="C80" s="174">
        <v>10</v>
      </c>
      <c r="D80" s="174">
        <v>3</v>
      </c>
      <c r="E80" s="174">
        <v>13</v>
      </c>
      <c r="F80" s="175">
        <v>0.76900000000000002</v>
      </c>
      <c r="G80" s="176">
        <v>0.23100000000000001</v>
      </c>
      <c r="K80" s="3"/>
      <c r="L80" s="3"/>
      <c r="M80" s="3"/>
    </row>
    <row r="81" spans="1:13" x14ac:dyDescent="0.35">
      <c r="A81" s="169" t="s">
        <v>41</v>
      </c>
      <c r="B81" s="170">
        <v>7</v>
      </c>
      <c r="C81" s="170">
        <v>0</v>
      </c>
      <c r="D81" s="170">
        <v>34</v>
      </c>
      <c r="E81" s="170">
        <v>34</v>
      </c>
      <c r="F81" s="171">
        <v>0</v>
      </c>
      <c r="G81" s="172">
        <v>1</v>
      </c>
      <c r="K81" s="3"/>
      <c r="L81" s="3"/>
      <c r="M81" s="3"/>
    </row>
    <row r="82" spans="1:13" x14ac:dyDescent="0.35">
      <c r="A82" s="173" t="s">
        <v>24</v>
      </c>
      <c r="B82" s="174">
        <v>8</v>
      </c>
      <c r="C82" s="174">
        <v>0</v>
      </c>
      <c r="D82" s="174">
        <v>4</v>
      </c>
      <c r="E82" s="174">
        <v>4</v>
      </c>
      <c r="F82" s="175">
        <v>0</v>
      </c>
      <c r="G82" s="176">
        <v>1</v>
      </c>
      <c r="K82" s="3"/>
      <c r="L82" s="3"/>
      <c r="M82" s="3"/>
    </row>
    <row r="83" spans="1:13" x14ac:dyDescent="0.35">
      <c r="A83" s="169" t="s">
        <v>25</v>
      </c>
      <c r="B83" s="170">
        <v>9</v>
      </c>
      <c r="C83" s="170">
        <v>8</v>
      </c>
      <c r="D83" s="170">
        <v>4</v>
      </c>
      <c r="E83" s="170">
        <v>12</v>
      </c>
      <c r="F83" s="171">
        <v>0.66700000000000004</v>
      </c>
      <c r="G83" s="172">
        <v>0.33300000000000002</v>
      </c>
      <c r="K83" s="3"/>
      <c r="L83" s="3"/>
      <c r="M83" s="3"/>
    </row>
    <row r="84" spans="1:13" x14ac:dyDescent="0.35">
      <c r="A84" s="177" t="s">
        <v>43</v>
      </c>
      <c r="B84" s="178"/>
      <c r="C84" s="177">
        <v>71</v>
      </c>
      <c r="D84" s="177">
        <v>161</v>
      </c>
      <c r="E84" s="177">
        <v>232</v>
      </c>
      <c r="F84" s="175">
        <v>0.30599999999999999</v>
      </c>
      <c r="G84" s="176">
        <v>0.69399999999999995</v>
      </c>
      <c r="K84" s="3"/>
      <c r="L84" s="3"/>
      <c r="M84" s="3"/>
    </row>
    <row r="85" spans="1:13" ht="38.5" customHeight="1" x14ac:dyDescent="0.35">
      <c r="A85" s="3"/>
      <c r="D85" s="3"/>
      <c r="E85" s="3"/>
      <c r="K85" s="3"/>
      <c r="L85" s="3"/>
      <c r="M85" s="3"/>
    </row>
    <row r="86" spans="1:13" ht="25" customHeight="1" x14ac:dyDescent="0.35">
      <c r="A86" s="3"/>
      <c r="D86" s="3"/>
      <c r="E86" s="3"/>
      <c r="K86" s="3"/>
      <c r="L86" s="3"/>
      <c r="M86" s="3"/>
    </row>
    <row r="87" spans="1:13" ht="18.5" x14ac:dyDescent="0.45">
      <c r="A87" s="202">
        <v>2012</v>
      </c>
      <c r="D87" s="3"/>
      <c r="E87" s="3"/>
      <c r="K87" s="3"/>
      <c r="L87" s="3"/>
      <c r="M87" s="3"/>
    </row>
    <row r="88" spans="1:13" ht="9" customHeight="1" x14ac:dyDescent="0.35">
      <c r="A88" s="3"/>
      <c r="D88" s="3"/>
      <c r="E88" s="3"/>
      <c r="K88" s="3"/>
      <c r="L88" s="3"/>
      <c r="M88" s="3"/>
    </row>
    <row r="89" spans="1:13" ht="18.5" x14ac:dyDescent="0.35">
      <c r="A89" s="77" t="s">
        <v>71</v>
      </c>
      <c r="B89" s="78"/>
      <c r="C89" s="78"/>
      <c r="D89" s="78"/>
      <c r="E89" s="78"/>
      <c r="F89" s="78"/>
      <c r="G89" s="78"/>
      <c r="K89" s="3"/>
      <c r="L89" s="3"/>
      <c r="M89" s="3"/>
    </row>
    <row r="90" spans="1:13" ht="15" thickBot="1" x14ac:dyDescent="0.4">
      <c r="A90" s="79" t="s">
        <v>35</v>
      </c>
      <c r="B90" s="80" t="s">
        <v>72</v>
      </c>
      <c r="C90" s="81" t="s">
        <v>27</v>
      </c>
      <c r="D90" s="81" t="s">
        <v>26</v>
      </c>
      <c r="E90" s="81" t="s">
        <v>73</v>
      </c>
      <c r="F90" s="81" t="s">
        <v>74</v>
      </c>
      <c r="G90" s="82" t="s">
        <v>75</v>
      </c>
      <c r="K90" s="3"/>
      <c r="L90" s="3"/>
      <c r="M90" s="3"/>
    </row>
    <row r="91" spans="1:13" ht="15" thickTop="1" x14ac:dyDescent="0.35">
      <c r="A91" s="83" t="s">
        <v>39</v>
      </c>
      <c r="B91" s="84">
        <v>1</v>
      </c>
      <c r="C91" s="85">
        <v>9</v>
      </c>
      <c r="D91" s="85">
        <v>43</v>
      </c>
      <c r="E91" s="85">
        <v>52</v>
      </c>
      <c r="F91" s="86">
        <v>0.17307692307692307</v>
      </c>
      <c r="G91" s="87">
        <v>0.82692307692307687</v>
      </c>
      <c r="K91" s="3"/>
      <c r="L91" s="3"/>
      <c r="M91" s="3"/>
    </row>
    <row r="92" spans="1:13" x14ac:dyDescent="0.35">
      <c r="A92" s="88" t="s">
        <v>19</v>
      </c>
      <c r="B92" s="89">
        <v>2</v>
      </c>
      <c r="C92" s="90">
        <v>12</v>
      </c>
      <c r="D92" s="90">
        <v>25</v>
      </c>
      <c r="E92" s="90">
        <v>37</v>
      </c>
      <c r="F92" s="91">
        <v>0.32432432432432434</v>
      </c>
      <c r="G92" s="92">
        <v>0.67567567567567566</v>
      </c>
      <c r="K92" s="3"/>
      <c r="L92" s="3"/>
      <c r="M92" s="3"/>
    </row>
    <row r="93" spans="1:13" x14ac:dyDescent="0.35">
      <c r="A93" s="83" t="s">
        <v>54</v>
      </c>
      <c r="B93" s="84">
        <v>6</v>
      </c>
      <c r="C93" s="85">
        <v>5</v>
      </c>
      <c r="D93" s="85">
        <v>22</v>
      </c>
      <c r="E93" s="85">
        <v>27</v>
      </c>
      <c r="F93" s="93">
        <v>0.18518518518518517</v>
      </c>
      <c r="G93" s="87">
        <v>0.81481481481481477</v>
      </c>
      <c r="K93" s="3"/>
      <c r="L93" s="3"/>
      <c r="M93" s="3"/>
    </row>
    <row r="94" spans="1:13" x14ac:dyDescent="0.35">
      <c r="A94" s="88" t="s">
        <v>76</v>
      </c>
      <c r="B94" s="89">
        <v>3</v>
      </c>
      <c r="C94" s="90">
        <v>6</v>
      </c>
      <c r="D94" s="90">
        <v>43</v>
      </c>
      <c r="E94" s="90">
        <v>49</v>
      </c>
      <c r="F94" s="91">
        <v>0.12244897959183673</v>
      </c>
      <c r="G94" s="92">
        <v>0.87755102040816324</v>
      </c>
      <c r="K94" s="3"/>
      <c r="L94" s="3"/>
      <c r="M94" s="3"/>
    </row>
    <row r="95" spans="1:13" x14ac:dyDescent="0.35">
      <c r="A95" s="83" t="s">
        <v>40</v>
      </c>
      <c r="B95" s="84">
        <v>4</v>
      </c>
      <c r="C95" s="85">
        <v>19</v>
      </c>
      <c r="D95" s="85">
        <v>0</v>
      </c>
      <c r="E95" s="85">
        <v>19</v>
      </c>
      <c r="F95" s="93">
        <v>1</v>
      </c>
      <c r="G95" s="87">
        <v>0</v>
      </c>
      <c r="K95" s="3"/>
      <c r="L95" s="3"/>
      <c r="M95" s="3"/>
    </row>
    <row r="96" spans="1:13" x14ac:dyDescent="0.35">
      <c r="A96" s="88" t="s">
        <v>77</v>
      </c>
      <c r="B96" s="89">
        <v>5</v>
      </c>
      <c r="C96" s="90">
        <v>11</v>
      </c>
      <c r="D96" s="90">
        <v>3</v>
      </c>
      <c r="E96" s="90">
        <v>14</v>
      </c>
      <c r="F96" s="91">
        <v>0.7857142857142857</v>
      </c>
      <c r="G96" s="92">
        <v>0.21428571428571427</v>
      </c>
      <c r="K96" s="3"/>
      <c r="L96" s="3"/>
      <c r="M96" s="3"/>
    </row>
    <row r="97" spans="1:13" x14ac:dyDescent="0.35">
      <c r="A97" s="83" t="s">
        <v>41</v>
      </c>
      <c r="B97" s="84">
        <v>7</v>
      </c>
      <c r="C97" s="85">
        <v>0</v>
      </c>
      <c r="D97" s="85">
        <v>34</v>
      </c>
      <c r="E97" s="85">
        <v>34</v>
      </c>
      <c r="F97" s="93">
        <v>0</v>
      </c>
      <c r="G97" s="87">
        <v>1</v>
      </c>
      <c r="K97" s="3"/>
      <c r="L97" s="3"/>
      <c r="M97" s="3"/>
    </row>
    <row r="98" spans="1:13" x14ac:dyDescent="0.35">
      <c r="A98" s="88" t="s">
        <v>24</v>
      </c>
      <c r="B98" s="89">
        <v>8</v>
      </c>
      <c r="C98" s="90">
        <v>0</v>
      </c>
      <c r="D98" s="90">
        <v>2</v>
      </c>
      <c r="E98" s="90">
        <v>2</v>
      </c>
      <c r="F98" s="91">
        <v>0</v>
      </c>
      <c r="G98" s="92">
        <v>1</v>
      </c>
      <c r="K98" s="3"/>
      <c r="L98" s="3"/>
      <c r="M98" s="3"/>
    </row>
    <row r="99" spans="1:13" x14ac:dyDescent="0.35">
      <c r="A99" s="83" t="s">
        <v>25</v>
      </c>
      <c r="B99" s="84">
        <v>9</v>
      </c>
      <c r="C99" s="85">
        <v>8</v>
      </c>
      <c r="D99" s="85">
        <v>5</v>
      </c>
      <c r="E99" s="85">
        <v>13</v>
      </c>
      <c r="F99" s="93">
        <v>0.61538461538461542</v>
      </c>
      <c r="G99" s="87">
        <v>0.38461538461538464</v>
      </c>
      <c r="K99" s="3"/>
      <c r="L99" s="3"/>
      <c r="M99" s="3"/>
    </row>
    <row r="100" spans="1:13" x14ac:dyDescent="0.35">
      <c r="A100" s="94" t="s">
        <v>43</v>
      </c>
      <c r="B100" s="95"/>
      <c r="C100" s="94">
        <v>70</v>
      </c>
      <c r="D100" s="94">
        <v>177</v>
      </c>
      <c r="E100" s="94">
        <v>247</v>
      </c>
      <c r="F100" s="91">
        <v>0.2834008097165992</v>
      </c>
      <c r="G100" s="92">
        <v>0.7165991902834008</v>
      </c>
      <c r="K100" s="3"/>
      <c r="L100" s="3"/>
      <c r="M100" s="3"/>
    </row>
    <row r="101" spans="1:13" ht="9" customHeight="1" x14ac:dyDescent="0.35">
      <c r="A101" s="96"/>
      <c r="B101" s="97"/>
      <c r="C101" s="96"/>
      <c r="D101" s="96"/>
      <c r="E101" s="96"/>
      <c r="F101" s="98"/>
      <c r="G101" s="99"/>
      <c r="K101" s="3"/>
      <c r="L101" s="3"/>
      <c r="M101" s="3"/>
    </row>
    <row r="102" spans="1:13" ht="18.5" x14ac:dyDescent="0.45">
      <c r="A102" s="203">
        <v>2013</v>
      </c>
      <c r="B102" s="97"/>
      <c r="C102" s="96"/>
      <c r="D102" s="96"/>
      <c r="E102" s="96"/>
      <c r="F102" s="98"/>
      <c r="G102" s="99"/>
      <c r="K102" s="3"/>
      <c r="L102" s="3"/>
      <c r="M102" s="3"/>
    </row>
    <row r="103" spans="1:13" ht="18.5" x14ac:dyDescent="0.35">
      <c r="A103" s="187" t="s">
        <v>106</v>
      </c>
      <c r="B103" s="188"/>
      <c r="C103" s="188"/>
      <c r="D103" s="188"/>
      <c r="E103" s="188"/>
      <c r="F103" s="188"/>
      <c r="G103" s="189"/>
      <c r="K103" s="3"/>
      <c r="L103" s="3"/>
      <c r="M103" s="3"/>
    </row>
    <row r="104" spans="1:13" ht="16" thickBot="1" x14ac:dyDescent="0.4">
      <c r="A104" s="113" t="s">
        <v>35</v>
      </c>
      <c r="B104" s="114" t="s">
        <v>36</v>
      </c>
      <c r="C104" s="115" t="s">
        <v>27</v>
      </c>
      <c r="D104" s="115" t="s">
        <v>26</v>
      </c>
      <c r="E104" s="115" t="s">
        <v>16</v>
      </c>
      <c r="F104" s="115" t="s">
        <v>37</v>
      </c>
      <c r="G104" s="116" t="s">
        <v>38</v>
      </c>
      <c r="K104" s="3"/>
      <c r="L104" s="3"/>
      <c r="M104" s="3"/>
    </row>
    <row r="105" spans="1:13" ht="15.5" x14ac:dyDescent="0.35">
      <c r="A105" s="117" t="s">
        <v>39</v>
      </c>
      <c r="B105" s="118">
        <v>1</v>
      </c>
      <c r="C105" s="119">
        <v>9</v>
      </c>
      <c r="D105" s="119">
        <v>42</v>
      </c>
      <c r="E105" s="119">
        <v>51</v>
      </c>
      <c r="F105" s="120">
        <v>0.17647058823529413</v>
      </c>
      <c r="G105" s="179">
        <v>0.82352941176470584</v>
      </c>
      <c r="K105" s="3"/>
      <c r="L105" s="3"/>
      <c r="M105" s="3"/>
    </row>
    <row r="106" spans="1:13" ht="15.5" x14ac:dyDescent="0.35">
      <c r="A106" s="122" t="s">
        <v>19</v>
      </c>
      <c r="B106" s="123">
        <v>2</v>
      </c>
      <c r="C106" s="21">
        <v>13</v>
      </c>
      <c r="D106" s="21">
        <v>30</v>
      </c>
      <c r="E106" s="21">
        <v>43</v>
      </c>
      <c r="F106" s="180">
        <v>0.30232558139534882</v>
      </c>
      <c r="G106" s="121">
        <v>0.69767441860465118</v>
      </c>
      <c r="K106" s="3"/>
      <c r="L106" s="3"/>
      <c r="M106" s="3"/>
    </row>
    <row r="107" spans="1:13" ht="15.5" x14ac:dyDescent="0.35">
      <c r="A107" s="122" t="s">
        <v>54</v>
      </c>
      <c r="B107" s="123">
        <v>6</v>
      </c>
      <c r="C107" s="21">
        <v>5</v>
      </c>
      <c r="D107" s="21">
        <v>23</v>
      </c>
      <c r="E107" s="21">
        <v>28</v>
      </c>
      <c r="F107" s="181">
        <v>0.17857142857142858</v>
      </c>
      <c r="G107" s="182">
        <v>0.8214285714285714</v>
      </c>
      <c r="K107" s="3"/>
      <c r="L107" s="3"/>
      <c r="M107" s="3"/>
    </row>
    <row r="108" spans="1:13" ht="15.5" x14ac:dyDescent="0.35">
      <c r="A108" s="122" t="s">
        <v>76</v>
      </c>
      <c r="B108" s="123">
        <v>3</v>
      </c>
      <c r="C108" s="21">
        <v>5</v>
      </c>
      <c r="D108" s="21">
        <v>41</v>
      </c>
      <c r="E108" s="21">
        <v>46</v>
      </c>
      <c r="F108" s="180">
        <v>0.10869565217391304</v>
      </c>
      <c r="G108" s="121">
        <v>0.89130434782608692</v>
      </c>
      <c r="K108" s="3"/>
      <c r="L108" s="3"/>
      <c r="M108" s="3"/>
    </row>
    <row r="109" spans="1:13" ht="15.5" x14ac:dyDescent="0.35">
      <c r="A109" s="122" t="s">
        <v>40</v>
      </c>
      <c r="B109" s="123">
        <v>4</v>
      </c>
      <c r="C109" s="21">
        <v>19</v>
      </c>
      <c r="D109" s="21">
        <v>0</v>
      </c>
      <c r="E109" s="21">
        <v>19</v>
      </c>
      <c r="F109" s="181">
        <v>1</v>
      </c>
      <c r="G109" s="182">
        <v>0</v>
      </c>
      <c r="K109" s="3"/>
      <c r="L109" s="3"/>
      <c r="M109" s="3"/>
    </row>
    <row r="110" spans="1:13" ht="15.5" x14ac:dyDescent="0.35">
      <c r="A110" s="122" t="s">
        <v>77</v>
      </c>
      <c r="B110" s="123">
        <v>5</v>
      </c>
      <c r="C110" s="21">
        <v>11</v>
      </c>
      <c r="D110" s="21">
        <v>3</v>
      </c>
      <c r="E110" s="21">
        <v>14</v>
      </c>
      <c r="F110" s="180">
        <v>0.7857142857142857</v>
      </c>
      <c r="G110" s="121">
        <v>0.21428571428571427</v>
      </c>
      <c r="K110" s="3"/>
      <c r="L110" s="3"/>
      <c r="M110" s="3"/>
    </row>
    <row r="111" spans="1:13" ht="15.5" x14ac:dyDescent="0.35">
      <c r="A111" s="122" t="s">
        <v>41</v>
      </c>
      <c r="B111" s="123">
        <v>7</v>
      </c>
      <c r="C111" s="21">
        <v>0</v>
      </c>
      <c r="D111" s="21">
        <v>33</v>
      </c>
      <c r="E111" s="21">
        <v>33</v>
      </c>
      <c r="F111" s="181">
        <v>0</v>
      </c>
      <c r="G111" s="182">
        <v>1</v>
      </c>
      <c r="K111" s="3"/>
      <c r="L111" s="3"/>
      <c r="M111" s="3"/>
    </row>
    <row r="112" spans="1:13" ht="15.5" x14ac:dyDescent="0.35">
      <c r="A112" s="122" t="s">
        <v>24</v>
      </c>
      <c r="B112" s="123">
        <v>8</v>
      </c>
      <c r="C112" s="21">
        <v>0</v>
      </c>
      <c r="D112" s="21">
        <v>2</v>
      </c>
      <c r="E112" s="21">
        <v>2</v>
      </c>
      <c r="F112" s="180">
        <v>0</v>
      </c>
      <c r="G112" s="121">
        <v>1</v>
      </c>
      <c r="K112" s="3"/>
      <c r="L112" s="3"/>
      <c r="M112" s="3"/>
    </row>
    <row r="113" spans="1:13" ht="15.5" x14ac:dyDescent="0.35">
      <c r="A113" s="122" t="s">
        <v>25</v>
      </c>
      <c r="B113" s="123">
        <v>9</v>
      </c>
      <c r="C113" s="21">
        <v>8</v>
      </c>
      <c r="D113" s="21">
        <v>4</v>
      </c>
      <c r="E113" s="21">
        <v>12</v>
      </c>
      <c r="F113" s="181">
        <v>0.66666666666666663</v>
      </c>
      <c r="G113" s="182">
        <v>0.33333333333333331</v>
      </c>
      <c r="K113" s="3"/>
      <c r="L113" s="3"/>
      <c r="M113" s="3"/>
    </row>
    <row r="114" spans="1:13" ht="16" thickBot="1" x14ac:dyDescent="0.4">
      <c r="A114" s="124" t="s">
        <v>43</v>
      </c>
      <c r="B114" s="125"/>
      <c r="C114" s="126">
        <f>SUM(C105:C113)</f>
        <v>70</v>
      </c>
      <c r="D114" s="126">
        <v>178</v>
      </c>
      <c r="E114" s="126">
        <v>248</v>
      </c>
      <c r="F114" s="183">
        <v>0.28225806451612906</v>
      </c>
      <c r="G114" s="128">
        <v>0.717741935483871</v>
      </c>
    </row>
    <row r="115" spans="1:13" ht="14.5" customHeight="1" x14ac:dyDescent="0.35">
      <c r="A115" s="78"/>
      <c r="B115" s="78"/>
      <c r="C115" s="78"/>
      <c r="D115" s="78"/>
      <c r="E115" s="78"/>
      <c r="F115" s="78"/>
      <c r="G115" s="78"/>
    </row>
    <row r="116" spans="1:13" ht="33.5" customHeight="1" x14ac:dyDescent="0.35">
      <c r="A116" s="96"/>
      <c r="B116" s="97"/>
      <c r="C116" s="96"/>
      <c r="D116" s="96"/>
      <c r="E116" s="96"/>
      <c r="F116" s="98"/>
      <c r="G116" s="99"/>
    </row>
    <row r="117" spans="1:13" ht="15.5" customHeight="1" x14ac:dyDescent="0.45">
      <c r="A117" s="203">
        <v>2014</v>
      </c>
      <c r="B117" s="97"/>
      <c r="C117" s="96"/>
      <c r="D117" s="96"/>
      <c r="E117" s="96"/>
      <c r="F117" s="98"/>
      <c r="G117" s="99"/>
    </row>
    <row r="118" spans="1:13" ht="8" customHeight="1" x14ac:dyDescent="0.35">
      <c r="A118" s="187" t="s">
        <v>91</v>
      </c>
      <c r="B118" s="188"/>
      <c r="C118" s="188"/>
      <c r="D118" s="188"/>
      <c r="E118" s="188"/>
      <c r="F118" s="188"/>
      <c r="G118" s="189"/>
    </row>
    <row r="119" spans="1:13" ht="15.5" customHeight="1" thickBot="1" x14ac:dyDescent="0.4">
      <c r="A119" s="113" t="s">
        <v>35</v>
      </c>
      <c r="B119" s="114" t="s">
        <v>36</v>
      </c>
      <c r="C119" s="115" t="s">
        <v>27</v>
      </c>
      <c r="D119" s="115" t="s">
        <v>26</v>
      </c>
      <c r="E119" s="115" t="s">
        <v>16</v>
      </c>
      <c r="F119" s="115" t="s">
        <v>37</v>
      </c>
      <c r="G119" s="116" t="s">
        <v>38</v>
      </c>
      <c r="H119" s="78"/>
      <c r="I119"/>
      <c r="J119"/>
    </row>
    <row r="120" spans="1:13" ht="16" thickBot="1" x14ac:dyDescent="0.4">
      <c r="A120" s="117" t="s">
        <v>39</v>
      </c>
      <c r="B120" s="118">
        <v>1</v>
      </c>
      <c r="C120" s="119">
        <v>10</v>
      </c>
      <c r="D120" s="119">
        <v>41</v>
      </c>
      <c r="E120" s="119">
        <v>51</v>
      </c>
      <c r="F120" s="120">
        <f t="shared" ref="F120:F129" si="0">C120/E120</f>
        <v>0.19607843137254902</v>
      </c>
      <c r="G120" s="121">
        <f t="shared" ref="G120:G129" si="1">D120/E120</f>
        <v>0.80392156862745101</v>
      </c>
      <c r="H120" s="78"/>
      <c r="I120"/>
      <c r="J120"/>
    </row>
    <row r="121" spans="1:13" ht="16" thickBot="1" x14ac:dyDescent="0.4">
      <c r="A121" s="122" t="s">
        <v>19</v>
      </c>
      <c r="B121" s="123">
        <v>2</v>
      </c>
      <c r="C121" s="21">
        <v>13</v>
      </c>
      <c r="D121" s="21">
        <v>32</v>
      </c>
      <c r="E121" s="21">
        <v>45</v>
      </c>
      <c r="F121" s="120">
        <f t="shared" si="0"/>
        <v>0.28888888888888886</v>
      </c>
      <c r="G121" s="121">
        <f t="shared" si="1"/>
        <v>0.71111111111111114</v>
      </c>
      <c r="H121" s="78"/>
    </row>
    <row r="122" spans="1:13" ht="16" thickBot="1" x14ac:dyDescent="0.4">
      <c r="A122" s="122" t="s">
        <v>54</v>
      </c>
      <c r="B122" s="123">
        <v>6</v>
      </c>
      <c r="C122" s="21">
        <v>8</v>
      </c>
      <c r="D122" s="21">
        <v>25</v>
      </c>
      <c r="E122" s="21">
        <v>33</v>
      </c>
      <c r="F122" s="120">
        <f t="shared" si="0"/>
        <v>0.24242424242424243</v>
      </c>
      <c r="G122" s="121">
        <f t="shared" si="1"/>
        <v>0.75757575757575757</v>
      </c>
      <c r="H122" s="78"/>
    </row>
    <row r="123" spans="1:13" ht="16" thickBot="1" x14ac:dyDescent="0.4">
      <c r="A123" s="122" t="s">
        <v>76</v>
      </c>
      <c r="B123" s="123">
        <v>3</v>
      </c>
      <c r="C123" s="21">
        <v>3</v>
      </c>
      <c r="D123" s="21">
        <v>35</v>
      </c>
      <c r="E123" s="21">
        <v>38</v>
      </c>
      <c r="F123" s="120">
        <f t="shared" si="0"/>
        <v>7.8947368421052627E-2</v>
      </c>
      <c r="G123" s="121">
        <f t="shared" si="1"/>
        <v>0.92105263157894735</v>
      </c>
      <c r="H123" s="78"/>
    </row>
    <row r="124" spans="1:13" ht="16" thickBot="1" x14ac:dyDescent="0.4">
      <c r="A124" s="122" t="s">
        <v>40</v>
      </c>
      <c r="B124" s="123">
        <v>4</v>
      </c>
      <c r="C124" s="21">
        <v>14</v>
      </c>
      <c r="D124" s="21">
        <v>0</v>
      </c>
      <c r="E124" s="21">
        <v>14</v>
      </c>
      <c r="F124" s="120">
        <f t="shared" si="0"/>
        <v>1</v>
      </c>
      <c r="G124" s="121">
        <f t="shared" si="1"/>
        <v>0</v>
      </c>
      <c r="H124" s="78"/>
    </row>
    <row r="125" spans="1:13" ht="16" thickBot="1" x14ac:dyDescent="0.4">
      <c r="A125" s="122" t="s">
        <v>77</v>
      </c>
      <c r="B125" s="123">
        <v>5</v>
      </c>
      <c r="C125" s="21">
        <v>9</v>
      </c>
      <c r="D125" s="21">
        <v>3</v>
      </c>
      <c r="E125" s="21">
        <v>12</v>
      </c>
      <c r="F125" s="120">
        <f t="shared" si="0"/>
        <v>0.75</v>
      </c>
      <c r="G125" s="121">
        <f t="shared" si="1"/>
        <v>0.25</v>
      </c>
      <c r="H125" s="78"/>
    </row>
    <row r="126" spans="1:13" ht="16" thickBot="1" x14ac:dyDescent="0.4">
      <c r="A126" s="122" t="s">
        <v>41</v>
      </c>
      <c r="B126" s="123">
        <v>7</v>
      </c>
      <c r="C126" s="21">
        <v>0</v>
      </c>
      <c r="D126" s="21">
        <v>34</v>
      </c>
      <c r="E126" s="21">
        <v>34</v>
      </c>
      <c r="F126" s="120">
        <f t="shared" si="0"/>
        <v>0</v>
      </c>
      <c r="G126" s="121">
        <f t="shared" si="1"/>
        <v>1</v>
      </c>
      <c r="H126" s="135"/>
    </row>
    <row r="127" spans="1:13" ht="15.5" customHeight="1" thickBot="1" x14ac:dyDescent="0.4">
      <c r="A127" s="122" t="s">
        <v>24</v>
      </c>
      <c r="B127" s="123">
        <v>8</v>
      </c>
      <c r="C127" s="21">
        <v>0</v>
      </c>
      <c r="D127" s="21">
        <v>2</v>
      </c>
      <c r="E127" s="21">
        <v>2</v>
      </c>
      <c r="F127" s="120">
        <f t="shared" si="0"/>
        <v>0</v>
      </c>
      <c r="G127" s="121">
        <f t="shared" si="1"/>
        <v>1</v>
      </c>
      <c r="H127"/>
    </row>
    <row r="128" spans="1:13" ht="16" thickBot="1" x14ac:dyDescent="0.4">
      <c r="A128" s="122" t="s">
        <v>25</v>
      </c>
      <c r="B128" s="123">
        <v>9</v>
      </c>
      <c r="C128" s="21">
        <v>11</v>
      </c>
      <c r="D128" s="21">
        <v>4</v>
      </c>
      <c r="E128" s="21">
        <v>15</v>
      </c>
      <c r="F128" s="120">
        <f t="shared" si="0"/>
        <v>0.73333333333333328</v>
      </c>
      <c r="G128" s="121">
        <f t="shared" si="1"/>
        <v>0.26666666666666666</v>
      </c>
      <c r="H128" s="135"/>
    </row>
    <row r="129" spans="1:9" ht="11.5" customHeight="1" thickBot="1" x14ac:dyDescent="0.4">
      <c r="A129" s="124" t="s">
        <v>43</v>
      </c>
      <c r="B129" s="125"/>
      <c r="C129" s="126">
        <f>SUM(C120:C128)</f>
        <v>68</v>
      </c>
      <c r="D129" s="126">
        <f>SUM(D120:D128)</f>
        <v>176</v>
      </c>
      <c r="E129" s="126">
        <f>C129+D129</f>
        <v>244</v>
      </c>
      <c r="F129" s="127">
        <f t="shared" si="0"/>
        <v>0.27868852459016391</v>
      </c>
      <c r="G129" s="128">
        <f t="shared" si="1"/>
        <v>0.72131147540983609</v>
      </c>
      <c r="H129" s="78"/>
    </row>
    <row r="130" spans="1:9" x14ac:dyDescent="0.35">
      <c r="A130" s="96"/>
      <c r="B130" s="97"/>
      <c r="C130" s="96"/>
      <c r="D130" s="96"/>
      <c r="E130" s="96"/>
      <c r="F130" s="98"/>
      <c r="G130" s="99"/>
      <c r="H130" s="78"/>
    </row>
    <row r="131" spans="1:9" ht="18.5" x14ac:dyDescent="0.45">
      <c r="A131" s="203">
        <v>2015</v>
      </c>
      <c r="B131" s="97"/>
      <c r="C131" s="96"/>
      <c r="D131" s="96"/>
      <c r="E131" s="96"/>
      <c r="F131" s="98"/>
      <c r="G131" s="99"/>
    </row>
    <row r="132" spans="1:9" ht="18.5" x14ac:dyDescent="0.35">
      <c r="A132" s="187" t="s">
        <v>92</v>
      </c>
      <c r="B132" s="188"/>
      <c r="C132" s="188"/>
      <c r="D132" s="188"/>
      <c r="E132" s="188"/>
      <c r="F132" s="188"/>
      <c r="G132" s="189"/>
    </row>
    <row r="133" spans="1:9" ht="16" thickBot="1" x14ac:dyDescent="0.4">
      <c r="A133" s="113" t="s">
        <v>35</v>
      </c>
      <c r="B133" s="114" t="s">
        <v>36</v>
      </c>
      <c r="C133" s="115" t="s">
        <v>27</v>
      </c>
      <c r="D133" s="115" t="s">
        <v>26</v>
      </c>
      <c r="E133" s="115" t="s">
        <v>16</v>
      </c>
      <c r="F133" s="115" t="s">
        <v>37</v>
      </c>
      <c r="G133" s="116" t="s">
        <v>38</v>
      </c>
    </row>
    <row r="134" spans="1:9" ht="16" thickBot="1" x14ac:dyDescent="0.4">
      <c r="A134" s="117" t="s">
        <v>39</v>
      </c>
      <c r="B134" s="118">
        <v>1</v>
      </c>
      <c r="C134" s="119">
        <v>10</v>
      </c>
      <c r="D134" s="119">
        <v>33</v>
      </c>
      <c r="E134" s="119">
        <f>SUM(C134:D134)</f>
        <v>43</v>
      </c>
      <c r="F134" s="120">
        <f t="shared" ref="F134:F143" si="2">C134/E134</f>
        <v>0.23255813953488372</v>
      </c>
      <c r="G134" s="121">
        <f t="shared" ref="G134:G138" si="3">D134/E134</f>
        <v>0.76744186046511631</v>
      </c>
      <c r="H134" s="103">
        <f>F134+G134</f>
        <v>1</v>
      </c>
      <c r="I134"/>
    </row>
    <row r="135" spans="1:9" ht="16" thickBot="1" x14ac:dyDescent="0.4">
      <c r="A135" s="122" t="s">
        <v>19</v>
      </c>
      <c r="B135" s="123">
        <v>2</v>
      </c>
      <c r="C135" s="21">
        <v>22</v>
      </c>
      <c r="D135" s="21">
        <v>46</v>
      </c>
      <c r="E135" s="119">
        <f>SUM(C135:D135)</f>
        <v>68</v>
      </c>
      <c r="F135" s="120">
        <f t="shared" si="2"/>
        <v>0.3235294117647059</v>
      </c>
      <c r="G135" s="121">
        <f t="shared" si="3"/>
        <v>0.67647058823529416</v>
      </c>
      <c r="H135" s="103">
        <f>F135+G135</f>
        <v>1</v>
      </c>
      <c r="I135"/>
    </row>
    <row r="136" spans="1:9" ht="16" thickBot="1" x14ac:dyDescent="0.4">
      <c r="A136" s="122" t="s">
        <v>54</v>
      </c>
      <c r="B136" s="123">
        <v>3</v>
      </c>
      <c r="C136" s="21">
        <v>5</v>
      </c>
      <c r="D136" s="21">
        <v>21</v>
      </c>
      <c r="E136" s="119">
        <f>SUM(C136:D136)</f>
        <v>26</v>
      </c>
      <c r="F136" s="120">
        <f t="shared" si="2"/>
        <v>0.19230769230769232</v>
      </c>
      <c r="G136" s="121">
        <f t="shared" si="3"/>
        <v>0.80769230769230771</v>
      </c>
      <c r="H136" s="103">
        <f>F136+G136</f>
        <v>1</v>
      </c>
      <c r="I136"/>
    </row>
    <row r="137" spans="1:9" ht="16" thickBot="1" x14ac:dyDescent="0.4">
      <c r="A137" s="122" t="s">
        <v>76</v>
      </c>
      <c r="B137" s="123">
        <v>4</v>
      </c>
      <c r="C137" s="21">
        <v>1</v>
      </c>
      <c r="D137" s="21">
        <v>12</v>
      </c>
      <c r="E137" s="129">
        <f>SUM(C137:D137)</f>
        <v>13</v>
      </c>
      <c r="F137" s="120">
        <f t="shared" si="2"/>
        <v>7.6923076923076927E-2</v>
      </c>
      <c r="G137" s="121">
        <f t="shared" si="3"/>
        <v>0.92307692307692313</v>
      </c>
      <c r="H137" s="103">
        <f>F137+G137</f>
        <v>1</v>
      </c>
      <c r="I137"/>
    </row>
    <row r="138" spans="1:9" ht="16" thickBot="1" x14ac:dyDescent="0.4">
      <c r="A138" s="122" t="s">
        <v>40</v>
      </c>
      <c r="B138" s="123">
        <v>5</v>
      </c>
      <c r="C138" s="21">
        <v>14</v>
      </c>
      <c r="D138" s="21">
        <v>0</v>
      </c>
      <c r="E138" s="129">
        <v>14</v>
      </c>
      <c r="F138" s="120">
        <f t="shared" si="2"/>
        <v>1</v>
      </c>
      <c r="G138" s="121">
        <f t="shared" si="3"/>
        <v>0</v>
      </c>
      <c r="H138" s="103">
        <f>F138+G138</f>
        <v>1</v>
      </c>
      <c r="I138"/>
    </row>
    <row r="139" spans="1:9" ht="16" thickBot="1" x14ac:dyDescent="0.4">
      <c r="A139" s="130" t="s">
        <v>77</v>
      </c>
      <c r="B139" s="131">
        <v>6</v>
      </c>
      <c r="C139" s="132">
        <v>0</v>
      </c>
      <c r="D139" s="132">
        <v>0</v>
      </c>
      <c r="E139" s="133">
        <v>0</v>
      </c>
      <c r="F139" s="120">
        <v>0</v>
      </c>
      <c r="G139" s="134">
        <v>0</v>
      </c>
      <c r="H139" s="136">
        <f>F139+G139</f>
        <v>0</v>
      </c>
      <c r="I139" s="137" t="s">
        <v>93</v>
      </c>
    </row>
    <row r="140" spans="1:9" ht="16" thickBot="1" x14ac:dyDescent="0.4">
      <c r="A140" s="122" t="s">
        <v>41</v>
      </c>
      <c r="B140" s="123">
        <v>7</v>
      </c>
      <c r="C140" s="21">
        <v>0</v>
      </c>
      <c r="D140" s="21">
        <v>72</v>
      </c>
      <c r="E140" s="129">
        <f>SUM(C140:D140)</f>
        <v>72</v>
      </c>
      <c r="F140" s="120">
        <f t="shared" si="2"/>
        <v>0</v>
      </c>
      <c r="G140" s="121">
        <f t="shared" ref="G140:G143" si="4">D140/E140</f>
        <v>1</v>
      </c>
      <c r="H140" s="103">
        <f>F140+G140</f>
        <v>1</v>
      </c>
      <c r="I140" s="137"/>
    </row>
    <row r="141" spans="1:9" ht="16" thickBot="1" x14ac:dyDescent="0.4">
      <c r="A141" s="130" t="s">
        <v>24</v>
      </c>
      <c r="B141" s="131">
        <v>8</v>
      </c>
      <c r="C141" s="132">
        <v>0</v>
      </c>
      <c r="D141" s="132">
        <v>0</v>
      </c>
      <c r="E141" s="133">
        <v>0</v>
      </c>
      <c r="F141" s="120">
        <v>0</v>
      </c>
      <c r="G141" s="134">
        <v>0</v>
      </c>
      <c r="H141" s="136">
        <f>F141+G141</f>
        <v>0</v>
      </c>
      <c r="I141" s="137" t="s">
        <v>93</v>
      </c>
    </row>
    <row r="142" spans="1:9" ht="16" thickBot="1" x14ac:dyDescent="0.4">
      <c r="A142" s="122" t="s">
        <v>25</v>
      </c>
      <c r="B142" s="123">
        <v>9</v>
      </c>
      <c r="C142" s="21">
        <v>20</v>
      </c>
      <c r="D142" s="21">
        <v>5</v>
      </c>
      <c r="E142" s="129">
        <f>SUM(C142:D142)</f>
        <v>25</v>
      </c>
      <c r="F142" s="127">
        <f t="shared" si="2"/>
        <v>0.8</v>
      </c>
      <c r="G142" s="121">
        <f t="shared" si="4"/>
        <v>0.2</v>
      </c>
      <c r="H142" s="103">
        <f>F142+G142</f>
        <v>1</v>
      </c>
      <c r="I142"/>
    </row>
    <row r="143" spans="1:9" ht="16" thickBot="1" x14ac:dyDescent="0.4">
      <c r="A143" s="124" t="s">
        <v>43</v>
      </c>
      <c r="B143" s="125"/>
      <c r="C143" s="126">
        <f>SUM(C134:C142)</f>
        <v>72</v>
      </c>
      <c r="D143" s="126">
        <f>SUM(D134:D142)</f>
        <v>189</v>
      </c>
      <c r="E143" s="126">
        <f>C143+D143</f>
        <v>261</v>
      </c>
      <c r="F143" s="138">
        <f t="shared" si="2"/>
        <v>0.27586206896551724</v>
      </c>
      <c r="G143" s="128">
        <f t="shared" si="4"/>
        <v>0.72413793103448276</v>
      </c>
      <c r="H143" s="103">
        <f>F143+G143</f>
        <v>1</v>
      </c>
      <c r="I143"/>
    </row>
    <row r="144" spans="1:9" ht="44.5" customHeight="1" x14ac:dyDescent="0.35">
      <c r="A144" s="96"/>
      <c r="B144" s="97"/>
      <c r="C144" s="96"/>
      <c r="D144" s="96"/>
      <c r="E144" s="96"/>
      <c r="F144" s="98"/>
      <c r="G144" s="99"/>
    </row>
    <row r="145" spans="1:7" ht="26" customHeight="1" x14ac:dyDescent="0.45">
      <c r="A145" s="203">
        <v>2016</v>
      </c>
      <c r="B145" s="97"/>
      <c r="C145" s="96"/>
      <c r="D145" s="96"/>
      <c r="E145" s="96"/>
      <c r="F145" s="98"/>
      <c r="G145" s="99"/>
    </row>
    <row r="146" spans="1:7" ht="15.5" x14ac:dyDescent="0.35">
      <c r="A146" s="143" t="s">
        <v>95</v>
      </c>
      <c r="B146" s="144"/>
      <c r="C146" s="144"/>
      <c r="D146" s="144"/>
      <c r="E146" s="144"/>
      <c r="F146" s="144"/>
      <c r="G146" s="144"/>
    </row>
    <row r="147" spans="1:7" ht="15.5" x14ac:dyDescent="0.35">
      <c r="A147" s="113" t="s">
        <v>35</v>
      </c>
      <c r="B147" s="114" t="s">
        <v>36</v>
      </c>
      <c r="C147" s="114" t="s">
        <v>27</v>
      </c>
      <c r="D147" s="114" t="s">
        <v>26</v>
      </c>
      <c r="E147" s="114" t="s">
        <v>16</v>
      </c>
      <c r="F147" s="114" t="s">
        <v>37</v>
      </c>
      <c r="G147" s="145" t="s">
        <v>38</v>
      </c>
    </row>
    <row r="148" spans="1:7" ht="15.5" x14ac:dyDescent="0.35">
      <c r="A148" s="146" t="s">
        <v>39</v>
      </c>
      <c r="B148" s="147">
        <v>1</v>
      </c>
      <c r="C148" s="147">
        <v>11</v>
      </c>
      <c r="D148" s="147">
        <v>30</v>
      </c>
      <c r="E148" s="147">
        <f t="shared" ref="E148:E153" si="5">SUM(C148:D148)</f>
        <v>41</v>
      </c>
      <c r="F148" s="148">
        <f t="shared" ref="F148:F154" si="6">C148/E148</f>
        <v>0.26829268292682928</v>
      </c>
      <c r="G148" s="148">
        <f t="shared" ref="G148:G154" si="7">D148/E148</f>
        <v>0.73170731707317072</v>
      </c>
    </row>
    <row r="149" spans="1:7" ht="15.5" x14ac:dyDescent="0.35">
      <c r="A149" s="149" t="s">
        <v>19</v>
      </c>
      <c r="B149" s="150">
        <v>2</v>
      </c>
      <c r="C149" s="147">
        <v>30</v>
      </c>
      <c r="D149" s="150">
        <v>77</v>
      </c>
      <c r="E149" s="150">
        <f t="shared" si="5"/>
        <v>107</v>
      </c>
      <c r="F149" s="151">
        <f t="shared" si="6"/>
        <v>0.28037383177570091</v>
      </c>
      <c r="G149" s="151">
        <f t="shared" si="7"/>
        <v>0.71962616822429903</v>
      </c>
    </row>
    <row r="150" spans="1:7" ht="15.5" x14ac:dyDescent="0.35">
      <c r="A150" s="149" t="s">
        <v>76</v>
      </c>
      <c r="B150" s="150">
        <v>4</v>
      </c>
      <c r="C150" s="150">
        <v>1</v>
      </c>
      <c r="D150" s="150">
        <v>11</v>
      </c>
      <c r="E150" s="150">
        <f t="shared" si="5"/>
        <v>12</v>
      </c>
      <c r="F150" s="151">
        <f t="shared" si="6"/>
        <v>8.3333333333333329E-2</v>
      </c>
      <c r="G150" s="151">
        <f t="shared" si="7"/>
        <v>0.91666666666666663</v>
      </c>
    </row>
    <row r="151" spans="1:7" ht="15.5" x14ac:dyDescent="0.35">
      <c r="A151" s="149" t="s">
        <v>40</v>
      </c>
      <c r="B151" s="150">
        <v>5</v>
      </c>
      <c r="C151" s="150">
        <v>15</v>
      </c>
      <c r="D151" s="150">
        <v>0</v>
      </c>
      <c r="E151" s="150">
        <f t="shared" si="5"/>
        <v>15</v>
      </c>
      <c r="F151" s="151">
        <f t="shared" si="6"/>
        <v>1</v>
      </c>
      <c r="G151" s="151">
        <f t="shared" si="7"/>
        <v>0</v>
      </c>
    </row>
    <row r="152" spans="1:7" ht="15.5" x14ac:dyDescent="0.35">
      <c r="A152" s="149" t="s">
        <v>41</v>
      </c>
      <c r="B152" s="150">
        <v>7</v>
      </c>
      <c r="C152" s="150">
        <v>0</v>
      </c>
      <c r="D152" s="150">
        <v>72</v>
      </c>
      <c r="E152" s="150">
        <f t="shared" si="5"/>
        <v>72</v>
      </c>
      <c r="F152" s="151">
        <f t="shared" si="6"/>
        <v>0</v>
      </c>
      <c r="G152" s="151">
        <f t="shared" si="7"/>
        <v>1</v>
      </c>
    </row>
    <row r="153" spans="1:7" ht="16" thickBot="1" x14ac:dyDescent="0.4">
      <c r="A153" s="152" t="s">
        <v>25</v>
      </c>
      <c r="B153" s="153">
        <v>9</v>
      </c>
      <c r="C153" s="153">
        <v>22</v>
      </c>
      <c r="D153" s="153">
        <v>5</v>
      </c>
      <c r="E153" s="153">
        <f t="shared" si="5"/>
        <v>27</v>
      </c>
      <c r="F153" s="154">
        <f t="shared" si="6"/>
        <v>0.81481481481481477</v>
      </c>
      <c r="G153" s="154">
        <f t="shared" si="7"/>
        <v>0.18518518518518517</v>
      </c>
    </row>
    <row r="154" spans="1:7" ht="15.5" x14ac:dyDescent="0.35">
      <c r="A154" s="155" t="s">
        <v>43</v>
      </c>
      <c r="B154" s="156"/>
      <c r="C154" s="156">
        <f>SUM(C148:C153)</f>
        <v>79</v>
      </c>
      <c r="D154" s="156">
        <f>SUM(D148:D153)</f>
        <v>195</v>
      </c>
      <c r="E154" s="156">
        <f>C154+D154</f>
        <v>274</v>
      </c>
      <c r="F154" s="157">
        <f t="shared" si="6"/>
        <v>0.28832116788321166</v>
      </c>
      <c r="G154" s="157">
        <f t="shared" si="7"/>
        <v>0.71167883211678828</v>
      </c>
    </row>
    <row r="155" spans="1:7" ht="15.5" x14ac:dyDescent="0.35">
      <c r="A155" s="32"/>
      <c r="B155" s="32"/>
      <c r="C155" s="32"/>
      <c r="D155" s="32"/>
      <c r="E155" s="32"/>
      <c r="F155" s="32"/>
      <c r="G155" s="32"/>
    </row>
    <row r="156" spans="1:7" ht="15.5" x14ac:dyDescent="0.35">
      <c r="A156" s="158" t="s">
        <v>96</v>
      </c>
      <c r="B156" s="32"/>
      <c r="C156" s="32"/>
      <c r="D156" s="32"/>
      <c r="E156" s="32"/>
      <c r="F156" s="32"/>
      <c r="G156" s="32"/>
    </row>
    <row r="157" spans="1:7" ht="15.5" x14ac:dyDescent="0.35">
      <c r="A157" s="32"/>
      <c r="B157" s="32"/>
      <c r="C157" s="32"/>
      <c r="D157" s="32"/>
      <c r="E157" s="32"/>
      <c r="F157" s="32"/>
      <c r="G157" s="32"/>
    </row>
    <row r="158" spans="1:7" ht="19" thickBot="1" x14ac:dyDescent="0.5">
      <c r="A158" s="203">
        <v>2017</v>
      </c>
      <c r="B158" s="97"/>
      <c r="C158" s="96"/>
      <c r="D158" s="96"/>
      <c r="E158" s="96"/>
      <c r="F158" s="98"/>
      <c r="G158" s="99"/>
    </row>
    <row r="159" spans="1:7" ht="15.5" x14ac:dyDescent="0.35">
      <c r="A159" s="14" t="s">
        <v>46</v>
      </c>
      <c r="B159" s="15"/>
      <c r="C159" s="15"/>
      <c r="D159" s="15"/>
      <c r="E159" s="15"/>
      <c r="F159" s="15"/>
      <c r="G159" s="16"/>
    </row>
    <row r="160" spans="1:7" ht="15.5" x14ac:dyDescent="0.35">
      <c r="A160" s="17" t="s">
        <v>35</v>
      </c>
      <c r="B160" s="18" t="s">
        <v>36</v>
      </c>
      <c r="C160" s="18" t="s">
        <v>27</v>
      </c>
      <c r="D160" s="18" t="s">
        <v>26</v>
      </c>
      <c r="E160" s="18" t="s">
        <v>16</v>
      </c>
      <c r="F160" s="18" t="s">
        <v>37</v>
      </c>
      <c r="G160" s="19" t="s">
        <v>38</v>
      </c>
    </row>
    <row r="161" spans="1:7" ht="15.5" x14ac:dyDescent="0.35">
      <c r="A161" s="36" t="s">
        <v>39</v>
      </c>
      <c r="B161" s="13">
        <v>1</v>
      </c>
      <c r="C161" s="13">
        <v>11</v>
      </c>
      <c r="D161" s="13">
        <v>28</v>
      </c>
      <c r="E161" s="13">
        <v>39</v>
      </c>
      <c r="F161" s="37">
        <v>0.28199999999999997</v>
      </c>
      <c r="G161" s="38">
        <v>0.71799999999999997</v>
      </c>
    </row>
    <row r="162" spans="1:7" ht="15.5" x14ac:dyDescent="0.35">
      <c r="A162" s="36" t="s">
        <v>19</v>
      </c>
      <c r="B162" s="13">
        <v>2</v>
      </c>
      <c r="C162" s="13">
        <v>40</v>
      </c>
      <c r="D162" s="13">
        <v>79</v>
      </c>
      <c r="E162" s="13">
        <v>119</v>
      </c>
      <c r="F162" s="37">
        <v>0.33600000000000002</v>
      </c>
      <c r="G162" s="38">
        <v>0.66400000000000003</v>
      </c>
    </row>
    <row r="163" spans="1:7" ht="15.5" x14ac:dyDescent="0.35">
      <c r="A163" s="36" t="s">
        <v>40</v>
      </c>
      <c r="B163" s="13">
        <v>5</v>
      </c>
      <c r="C163" s="13">
        <v>23</v>
      </c>
      <c r="D163" s="13">
        <v>0</v>
      </c>
      <c r="E163" s="13">
        <v>23</v>
      </c>
      <c r="F163" s="37">
        <v>1</v>
      </c>
      <c r="G163" s="38">
        <v>0</v>
      </c>
    </row>
    <row r="164" spans="1:7" ht="15.5" x14ac:dyDescent="0.35">
      <c r="A164" s="36" t="s">
        <v>41</v>
      </c>
      <c r="B164" s="13">
        <v>7</v>
      </c>
      <c r="C164" s="13">
        <v>0</v>
      </c>
      <c r="D164" s="13">
        <v>90</v>
      </c>
      <c r="E164" s="13">
        <v>90</v>
      </c>
      <c r="F164" s="37">
        <v>0</v>
      </c>
      <c r="G164" s="38">
        <v>1</v>
      </c>
    </row>
    <row r="165" spans="1:7" ht="15.5" x14ac:dyDescent="0.35">
      <c r="A165" s="39" t="s">
        <v>42</v>
      </c>
      <c r="B165" s="40">
        <v>9</v>
      </c>
      <c r="C165" s="40">
        <v>22</v>
      </c>
      <c r="D165" s="40">
        <v>4</v>
      </c>
      <c r="E165" s="40">
        <v>26</v>
      </c>
      <c r="F165" s="41">
        <v>0.84599999999999997</v>
      </c>
      <c r="G165" s="42">
        <v>0.154</v>
      </c>
    </row>
    <row r="166" spans="1:7" ht="16" thickBot="1" x14ac:dyDescent="0.4">
      <c r="A166" s="28" t="s">
        <v>43</v>
      </c>
      <c r="B166" s="29"/>
      <c r="C166" s="29">
        <v>96</v>
      </c>
      <c r="D166" s="29">
        <v>201</v>
      </c>
      <c r="E166" s="29">
        <v>297</v>
      </c>
      <c r="F166" s="30">
        <v>0.32300000000000001</v>
      </c>
      <c r="G166" s="31">
        <v>0.67700000000000005</v>
      </c>
    </row>
    <row r="167" spans="1:7" x14ac:dyDescent="0.35">
      <c r="A167" s="186" t="s">
        <v>33</v>
      </c>
      <c r="B167" s="186"/>
      <c r="C167" s="186"/>
      <c r="D167" s="186"/>
      <c r="E167" s="186"/>
      <c r="F167" s="186"/>
      <c r="G167" s="186"/>
    </row>
    <row r="168" spans="1:7" ht="98.5" customHeight="1" x14ac:dyDescent="0.35">
      <c r="A168" s="11"/>
      <c r="B168" s="291"/>
      <c r="C168" s="291"/>
      <c r="D168" s="11"/>
      <c r="E168" s="11"/>
      <c r="F168" s="11"/>
      <c r="G168" s="11"/>
    </row>
    <row r="169" spans="1:7" ht="19" thickBot="1" x14ac:dyDescent="0.5">
      <c r="A169" s="10">
        <v>2018</v>
      </c>
      <c r="B169" s="205"/>
      <c r="C169" s="205"/>
      <c r="D169" s="11"/>
      <c r="E169" s="11"/>
      <c r="F169" s="11"/>
      <c r="G169" s="11"/>
    </row>
    <row r="170" spans="1:7" ht="15.5" x14ac:dyDescent="0.35">
      <c r="A170" s="14" t="s">
        <v>34</v>
      </c>
      <c r="B170" s="15"/>
      <c r="C170" s="15"/>
      <c r="D170" s="15"/>
      <c r="E170" s="15"/>
      <c r="F170" s="15"/>
      <c r="G170" s="16"/>
    </row>
    <row r="171" spans="1:7" ht="15.5" x14ac:dyDescent="0.35">
      <c r="A171" s="17" t="s">
        <v>35</v>
      </c>
      <c r="B171" s="18" t="s">
        <v>36</v>
      </c>
      <c r="C171" s="18" t="s">
        <v>27</v>
      </c>
      <c r="D171" s="18" t="s">
        <v>26</v>
      </c>
      <c r="E171" s="18" t="s">
        <v>16</v>
      </c>
      <c r="F171" s="18" t="s">
        <v>37</v>
      </c>
      <c r="G171" s="19" t="s">
        <v>38</v>
      </c>
    </row>
    <row r="172" spans="1:7" ht="15.5" x14ac:dyDescent="0.35">
      <c r="A172" s="20" t="s">
        <v>39</v>
      </c>
      <c r="B172" s="21">
        <v>2</v>
      </c>
      <c r="C172" s="21">
        <v>10</v>
      </c>
      <c r="D172" s="21">
        <v>28</v>
      </c>
      <c r="E172" s="21">
        <v>38</v>
      </c>
      <c r="F172" s="22">
        <v>0.26300000000000001</v>
      </c>
      <c r="G172" s="23">
        <v>0.73699999999999999</v>
      </c>
    </row>
    <row r="173" spans="1:7" ht="15.5" x14ac:dyDescent="0.35">
      <c r="A173" s="20" t="s">
        <v>19</v>
      </c>
      <c r="B173" s="21">
        <v>1</v>
      </c>
      <c r="C173" s="21">
        <v>34</v>
      </c>
      <c r="D173" s="21">
        <v>82</v>
      </c>
      <c r="E173" s="21">
        <v>116</v>
      </c>
      <c r="F173" s="22">
        <v>0.29299999999999998</v>
      </c>
      <c r="G173" s="23">
        <v>0.70699999999999996</v>
      </c>
    </row>
    <row r="174" spans="1:7" ht="15.5" x14ac:dyDescent="0.35">
      <c r="A174" s="20" t="s">
        <v>40</v>
      </c>
      <c r="B174" s="21">
        <v>3</v>
      </c>
      <c r="C174" s="21">
        <v>20</v>
      </c>
      <c r="D174" s="21">
        <v>0</v>
      </c>
      <c r="E174" s="21">
        <v>20</v>
      </c>
      <c r="F174" s="22">
        <v>1</v>
      </c>
      <c r="G174" s="23">
        <v>0</v>
      </c>
    </row>
    <row r="175" spans="1:7" ht="15.5" x14ac:dyDescent="0.35">
      <c r="A175" s="20" t="s">
        <v>41</v>
      </c>
      <c r="B175" s="21">
        <v>4</v>
      </c>
      <c r="C175" s="21">
        <v>0</v>
      </c>
      <c r="D175" s="21">
        <v>83</v>
      </c>
      <c r="E175" s="21">
        <v>83</v>
      </c>
      <c r="F175" s="22">
        <v>0</v>
      </c>
      <c r="G175" s="23">
        <v>1</v>
      </c>
    </row>
    <row r="176" spans="1:7" ht="15.5" x14ac:dyDescent="0.35">
      <c r="A176" s="24" t="s">
        <v>42</v>
      </c>
      <c r="B176" s="25">
        <v>5</v>
      </c>
      <c r="C176" s="25">
        <v>19</v>
      </c>
      <c r="D176" s="25">
        <v>4</v>
      </c>
      <c r="E176" s="25">
        <v>23</v>
      </c>
      <c r="F176" s="26">
        <v>0.82599999999999996</v>
      </c>
      <c r="G176" s="27">
        <v>0.17399999999999999</v>
      </c>
    </row>
    <row r="177" spans="1:7" ht="16" thickBot="1" x14ac:dyDescent="0.4">
      <c r="A177" s="28" t="s">
        <v>43</v>
      </c>
      <c r="B177" s="29"/>
      <c r="C177" s="29">
        <v>83</v>
      </c>
      <c r="D177" s="29">
        <v>197</v>
      </c>
      <c r="E177" s="29">
        <v>280</v>
      </c>
      <c r="F177" s="30">
        <v>0.29599999999999999</v>
      </c>
      <c r="G177" s="31">
        <v>0.70399999999999996</v>
      </c>
    </row>
    <row r="178" spans="1:7" x14ac:dyDescent="0.35">
      <c r="A178" s="186" t="s">
        <v>44</v>
      </c>
      <c r="B178" s="186"/>
      <c r="C178" s="186"/>
      <c r="D178" s="186"/>
      <c r="E178" s="186"/>
      <c r="F178" s="186"/>
      <c r="G178" s="186"/>
    </row>
    <row r="179" spans="1:7" x14ac:dyDescent="0.35">
      <c r="A179" s="186"/>
      <c r="B179" s="186"/>
      <c r="C179" s="186"/>
      <c r="D179" s="186"/>
      <c r="E179" s="186"/>
      <c r="F179" s="186"/>
      <c r="G179" s="186"/>
    </row>
    <row r="180" spans="1:7" ht="15.5" x14ac:dyDescent="0.35">
      <c r="A180" s="32"/>
      <c r="B180" s="32"/>
      <c r="C180" s="32"/>
      <c r="D180" s="32"/>
      <c r="E180" s="32"/>
      <c r="F180" s="32"/>
      <c r="G180" s="32"/>
    </row>
    <row r="181" spans="1:7" ht="16" thickBot="1" x14ac:dyDescent="0.4">
      <c r="A181" s="158">
        <v>2019</v>
      </c>
      <c r="B181" s="32"/>
      <c r="C181" s="32"/>
      <c r="D181" s="32"/>
      <c r="E181" s="32"/>
      <c r="F181" s="32"/>
      <c r="G181" s="32"/>
    </row>
    <row r="182" spans="1:7" ht="15.5" x14ac:dyDescent="0.35">
      <c r="A182" s="14" t="s">
        <v>45</v>
      </c>
      <c r="B182" s="15"/>
      <c r="C182" s="15"/>
      <c r="D182" s="15"/>
      <c r="E182" s="15"/>
      <c r="F182" s="15"/>
      <c r="G182" s="16"/>
    </row>
    <row r="183" spans="1:7" ht="15.5" x14ac:dyDescent="0.35">
      <c r="A183" s="33" t="s">
        <v>35</v>
      </c>
      <c r="B183" s="34" t="s">
        <v>36</v>
      </c>
      <c r="C183" s="34" t="s">
        <v>27</v>
      </c>
      <c r="D183" s="34" t="s">
        <v>26</v>
      </c>
      <c r="E183" s="34" t="s">
        <v>16</v>
      </c>
      <c r="F183" s="34" t="s">
        <v>37</v>
      </c>
      <c r="G183" s="35" t="s">
        <v>38</v>
      </c>
    </row>
    <row r="184" spans="1:7" ht="15.5" x14ac:dyDescent="0.35">
      <c r="A184" s="20" t="s">
        <v>39</v>
      </c>
      <c r="B184" s="21">
        <v>2</v>
      </c>
      <c r="C184" s="21">
        <v>12</v>
      </c>
      <c r="D184" s="21">
        <v>27</v>
      </c>
      <c r="E184" s="21">
        <v>39</v>
      </c>
      <c r="F184" s="22">
        <v>0.308</v>
      </c>
      <c r="G184" s="23">
        <v>0.69199999999999995</v>
      </c>
    </row>
    <row r="185" spans="1:7" ht="15.5" x14ac:dyDescent="0.35">
      <c r="A185" s="20" t="s">
        <v>19</v>
      </c>
      <c r="B185" s="21">
        <v>1</v>
      </c>
      <c r="C185" s="21">
        <v>36</v>
      </c>
      <c r="D185" s="21">
        <v>85</v>
      </c>
      <c r="E185" s="21">
        <v>121</v>
      </c>
      <c r="F185" s="22">
        <v>0.29799999999999999</v>
      </c>
      <c r="G185" s="23">
        <v>0.70199999999999996</v>
      </c>
    </row>
    <row r="186" spans="1:7" ht="15.5" x14ac:dyDescent="0.35">
      <c r="A186" s="20" t="s">
        <v>40</v>
      </c>
      <c r="B186" s="21">
        <v>3</v>
      </c>
      <c r="C186" s="21">
        <v>18</v>
      </c>
      <c r="D186" s="21">
        <v>1</v>
      </c>
      <c r="E186" s="21">
        <v>19</v>
      </c>
      <c r="F186" s="22">
        <v>0.94699999999999995</v>
      </c>
      <c r="G186" s="23">
        <v>5.2999999999999999E-2</v>
      </c>
    </row>
    <row r="187" spans="1:7" ht="15.5" x14ac:dyDescent="0.35">
      <c r="A187" s="20" t="s">
        <v>41</v>
      </c>
      <c r="B187" s="21">
        <v>4</v>
      </c>
      <c r="C187" s="21">
        <v>1</v>
      </c>
      <c r="D187" s="21">
        <v>85</v>
      </c>
      <c r="E187" s="21">
        <v>86</v>
      </c>
      <c r="F187" s="22">
        <v>1.2E-2</v>
      </c>
      <c r="G187" s="23">
        <v>0.98799999999999999</v>
      </c>
    </row>
    <row r="188" spans="1:7" ht="15.5" x14ac:dyDescent="0.35">
      <c r="A188" s="24" t="s">
        <v>42</v>
      </c>
      <c r="B188" s="25">
        <v>5</v>
      </c>
      <c r="C188" s="25">
        <v>16</v>
      </c>
      <c r="D188" s="25">
        <v>3</v>
      </c>
      <c r="E188" s="25">
        <v>19</v>
      </c>
      <c r="F188" s="26">
        <v>0.84199999999999997</v>
      </c>
      <c r="G188" s="27">
        <v>0.158</v>
      </c>
    </row>
    <row r="189" spans="1:7" ht="16" thickBot="1" x14ac:dyDescent="0.4">
      <c r="A189" s="28" t="s">
        <v>43</v>
      </c>
      <c r="B189" s="29"/>
      <c r="C189" s="29">
        <v>83</v>
      </c>
      <c r="D189" s="29">
        <v>201</v>
      </c>
      <c r="E189" s="29">
        <v>284</v>
      </c>
      <c r="F189" s="30">
        <v>0.29199999999999998</v>
      </c>
      <c r="G189" s="31">
        <v>0.70799999999999996</v>
      </c>
    </row>
    <row r="191" spans="1:7" ht="15.5" x14ac:dyDescent="0.35">
      <c r="A191" s="43"/>
    </row>
  </sheetData>
  <mergeCells count="12">
    <mergeCell ref="A1:N1"/>
    <mergeCell ref="A2:I2"/>
    <mergeCell ref="A167:G167"/>
    <mergeCell ref="B168:C168"/>
    <mergeCell ref="A178:G179"/>
    <mergeCell ref="A103:G103"/>
    <mergeCell ref="A118:G118"/>
    <mergeCell ref="A132:G132"/>
    <mergeCell ref="B72:C72"/>
    <mergeCell ref="D72:E72"/>
    <mergeCell ref="B73:C73"/>
    <mergeCell ref="D73:E73"/>
  </mergeCells>
  <pageMargins left="0.7" right="0.7" top="0.75" bottom="0.75" header="0.3" footer="0.3"/>
  <pageSetup paperSize="9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2D50-5CB5-4D43-ACA4-8F7B17481EC7}">
  <sheetPr codeName="Sheet3">
    <tabColor rgb="FFFF9797"/>
  </sheetPr>
  <dimension ref="A1:Z159"/>
  <sheetViews>
    <sheetView view="pageLayout" topLeftCell="A34" zoomScaleNormal="100" workbookViewId="0">
      <selection activeCell="E47" sqref="E47"/>
    </sheetView>
  </sheetViews>
  <sheetFormatPr defaultColWidth="9.26953125" defaultRowHeight="14.5" x14ac:dyDescent="0.35"/>
  <cols>
    <col min="1" max="1" width="20.6328125" style="1" customWidth="1"/>
    <col min="2" max="16384" width="9.26953125" style="1"/>
  </cols>
  <sheetData>
    <row r="1" spans="1:26" s="4" customFormat="1" ht="21" x14ac:dyDescent="0.5">
      <c r="A1" s="185" t="s">
        <v>30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35">
      <c r="A2" s="184" t="s">
        <v>31</v>
      </c>
      <c r="B2" s="184"/>
      <c r="C2" s="184"/>
      <c r="D2" s="184"/>
      <c r="E2" s="184"/>
      <c r="F2" s="184"/>
      <c r="G2" s="184"/>
      <c r="H2" s="184"/>
      <c r="I2" s="184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5" customHeight="1" x14ac:dyDescent="0.35">
      <c r="A3" s="7"/>
      <c r="B3" s="7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2"/>
      <c r="O3" s="2"/>
      <c r="P3" s="2"/>
      <c r="Q3" s="2"/>
      <c r="R3" s="2"/>
      <c r="S3" s="2"/>
      <c r="T3" s="2"/>
    </row>
    <row r="4" spans="1:26" ht="15" customHeight="1" x14ac:dyDescent="0.45">
      <c r="A4" s="10" t="s">
        <v>105</v>
      </c>
      <c r="B4" s="11"/>
      <c r="C4" s="11"/>
      <c r="D4" s="11"/>
      <c r="E4" s="7"/>
      <c r="F4" s="7"/>
      <c r="G4" s="7"/>
      <c r="H4" s="7"/>
      <c r="I4" s="7"/>
      <c r="J4" s="5"/>
      <c r="K4" s="5"/>
      <c r="L4" s="5"/>
      <c r="M4" s="5"/>
      <c r="N4" s="2"/>
      <c r="O4" s="2"/>
      <c r="P4" s="2"/>
      <c r="Q4" s="2"/>
      <c r="R4" s="2"/>
      <c r="S4" s="2"/>
      <c r="T4" s="2"/>
    </row>
    <row r="5" spans="1:26" ht="15" customHeight="1" x14ac:dyDescent="0.35">
      <c r="A5" s="11"/>
      <c r="B5" s="11"/>
      <c r="C5" s="11"/>
      <c r="D5" s="11"/>
      <c r="E5" s="7"/>
      <c r="F5" s="7"/>
      <c r="G5" s="7"/>
      <c r="H5" s="7"/>
      <c r="I5" s="7"/>
      <c r="J5" s="5"/>
      <c r="K5" s="5"/>
      <c r="L5" s="5"/>
      <c r="M5" s="5"/>
      <c r="N5" s="2"/>
      <c r="O5" s="2"/>
      <c r="P5" s="2"/>
      <c r="Q5" s="2"/>
      <c r="R5" s="2"/>
      <c r="S5" s="2"/>
      <c r="T5" s="2"/>
    </row>
    <row r="6" spans="1:26" ht="15" customHeight="1" x14ac:dyDescent="0.35">
      <c r="A6" s="159" t="s">
        <v>78</v>
      </c>
      <c r="B6" s="11" t="s">
        <v>79</v>
      </c>
      <c r="C6" s="11" t="s">
        <v>80</v>
      </c>
      <c r="D6" s="11" t="s">
        <v>81</v>
      </c>
      <c r="E6" s="7"/>
      <c r="F6" s="7"/>
      <c r="G6" s="7"/>
      <c r="H6" s="7"/>
      <c r="I6" s="7"/>
      <c r="J6" s="5"/>
      <c r="K6" s="5"/>
      <c r="L6" s="5"/>
      <c r="M6" s="5"/>
      <c r="N6" s="2"/>
      <c r="O6" s="2"/>
      <c r="P6" s="2"/>
      <c r="Q6" s="2"/>
      <c r="R6" s="2"/>
      <c r="S6" s="2"/>
      <c r="T6" s="2"/>
    </row>
    <row r="7" spans="1:26" ht="15" customHeight="1" x14ac:dyDescent="0.35">
      <c r="A7" s="11" t="s">
        <v>82</v>
      </c>
      <c r="B7" s="306">
        <v>7.3999999999999996E-2</v>
      </c>
      <c r="C7" s="306">
        <v>0.17499999999999999</v>
      </c>
      <c r="D7" s="306">
        <v>0.82499999999999996</v>
      </c>
      <c r="E7" s="7"/>
      <c r="F7" s="7"/>
      <c r="G7" s="7"/>
      <c r="H7" s="7"/>
      <c r="I7" s="7"/>
      <c r="J7" s="5"/>
      <c r="K7" s="5"/>
      <c r="L7" s="5"/>
      <c r="M7" s="5"/>
      <c r="N7" s="2"/>
      <c r="O7" s="2"/>
      <c r="P7" s="2"/>
      <c r="Q7" s="2"/>
      <c r="R7" s="2"/>
      <c r="S7" s="2"/>
      <c r="T7" s="2"/>
    </row>
    <row r="8" spans="1:26" ht="15" customHeight="1" x14ac:dyDescent="0.35">
      <c r="A8" s="11" t="s">
        <v>19</v>
      </c>
      <c r="B8" s="306">
        <v>9.8000000000000004E-2</v>
      </c>
      <c r="C8" s="306">
        <v>0.32100000000000001</v>
      </c>
      <c r="D8" s="306">
        <v>0.67900000000000005</v>
      </c>
      <c r="E8" s="7"/>
      <c r="F8" s="7"/>
      <c r="G8" s="7"/>
      <c r="H8" s="7"/>
      <c r="I8" s="7"/>
      <c r="J8" s="5"/>
      <c r="K8" s="5"/>
      <c r="L8" s="5"/>
      <c r="M8" s="5"/>
      <c r="N8" s="2"/>
      <c r="O8" s="2"/>
      <c r="P8" s="2"/>
      <c r="Q8" s="2"/>
      <c r="R8" s="2"/>
      <c r="S8" s="2"/>
      <c r="T8" s="2"/>
    </row>
    <row r="9" spans="1:26" ht="15" customHeight="1" x14ac:dyDescent="0.35">
      <c r="A9" s="11" t="s">
        <v>54</v>
      </c>
      <c r="B9" s="306">
        <v>1.0999999999999999E-2</v>
      </c>
      <c r="C9" s="306">
        <v>0</v>
      </c>
      <c r="D9" s="306">
        <v>1</v>
      </c>
      <c r="E9" s="7"/>
      <c r="F9" s="7"/>
      <c r="G9" s="7"/>
      <c r="H9" s="7"/>
      <c r="I9" s="7"/>
      <c r="J9" s="5"/>
      <c r="K9" s="5"/>
      <c r="L9" s="5"/>
      <c r="M9" s="5"/>
      <c r="N9" s="2"/>
      <c r="O9" s="2"/>
      <c r="P9" s="2"/>
      <c r="Q9" s="2"/>
      <c r="R9" s="2"/>
      <c r="S9" s="2"/>
      <c r="T9" s="2"/>
    </row>
    <row r="10" spans="1:26" ht="15" customHeight="1" x14ac:dyDescent="0.35">
      <c r="A10" s="11" t="s">
        <v>55</v>
      </c>
      <c r="B10" s="306">
        <v>6.7000000000000004E-2</v>
      </c>
      <c r="C10" s="306">
        <v>0.16700000000000001</v>
      </c>
      <c r="D10" s="306">
        <v>0.83299999999999996</v>
      </c>
      <c r="E10" s="7"/>
      <c r="F10" s="7"/>
      <c r="G10" s="7"/>
      <c r="H10" s="7"/>
      <c r="I10" s="7"/>
      <c r="J10" s="5"/>
      <c r="K10" s="5"/>
      <c r="L10" s="5"/>
      <c r="M10" s="5"/>
      <c r="N10" s="2"/>
      <c r="O10" s="2"/>
      <c r="P10" s="2"/>
      <c r="Q10" s="2"/>
      <c r="R10" s="2"/>
      <c r="S10" s="2"/>
      <c r="T10" s="2"/>
    </row>
    <row r="11" spans="1:26" ht="15" customHeight="1" x14ac:dyDescent="0.35">
      <c r="A11" s="11" t="s">
        <v>21</v>
      </c>
      <c r="B11" s="306">
        <v>6.5000000000000002E-2</v>
      </c>
      <c r="C11" s="306">
        <v>0.68600000000000005</v>
      </c>
      <c r="D11" s="306">
        <v>0.314</v>
      </c>
      <c r="E11" s="7"/>
      <c r="F11" s="7"/>
      <c r="G11" s="7"/>
      <c r="H11" s="7"/>
      <c r="I11" s="7"/>
      <c r="J11" s="5"/>
      <c r="K11" s="5"/>
      <c r="L11" s="5"/>
      <c r="M11" s="5"/>
      <c r="N11" s="2"/>
      <c r="O11" s="2"/>
      <c r="P11" s="2"/>
      <c r="Q11" s="2"/>
      <c r="R11" s="2"/>
      <c r="S11" s="2"/>
      <c r="T11" s="2"/>
    </row>
    <row r="12" spans="1:26" ht="15" customHeight="1" x14ac:dyDescent="0.35">
      <c r="A12" s="11" t="s">
        <v>83</v>
      </c>
      <c r="B12" s="306">
        <v>0</v>
      </c>
      <c r="C12" s="306">
        <v>0</v>
      </c>
      <c r="D12" s="306">
        <v>0</v>
      </c>
      <c r="E12" s="7"/>
      <c r="F12" s="7"/>
      <c r="G12" s="7"/>
      <c r="H12" s="7"/>
      <c r="I12" s="7"/>
      <c r="J12" s="5"/>
      <c r="K12" s="5"/>
      <c r="L12" s="5"/>
      <c r="M12" s="5"/>
      <c r="N12" s="2"/>
      <c r="O12" s="2"/>
      <c r="P12" s="2"/>
      <c r="Q12" s="2"/>
      <c r="R12" s="2"/>
      <c r="S12" s="2"/>
      <c r="T12" s="2"/>
    </row>
    <row r="13" spans="1:26" ht="15" customHeight="1" x14ac:dyDescent="0.35">
      <c r="A13" s="11" t="s">
        <v>23</v>
      </c>
      <c r="B13" s="306">
        <v>0.126</v>
      </c>
      <c r="C13" s="306">
        <v>4.3999999999999997E-2</v>
      </c>
      <c r="D13" s="306">
        <v>0.95599999999999996</v>
      </c>
      <c r="E13" s="7"/>
      <c r="F13" s="7"/>
      <c r="G13" s="7"/>
      <c r="H13" s="7"/>
      <c r="I13" s="7"/>
      <c r="J13" s="5"/>
      <c r="K13" s="5"/>
      <c r="L13" s="5"/>
      <c r="M13" s="5"/>
      <c r="N13" s="2"/>
      <c r="O13" s="2"/>
      <c r="P13" s="2"/>
      <c r="Q13" s="2"/>
      <c r="R13" s="2"/>
      <c r="S13" s="2"/>
      <c r="T13" s="2"/>
    </row>
    <row r="14" spans="1:26" ht="15" customHeight="1" x14ac:dyDescent="0.35">
      <c r="A14" s="11" t="s">
        <v>57</v>
      </c>
      <c r="B14" s="306">
        <v>0.55800000000000005</v>
      </c>
      <c r="C14" s="306">
        <v>0.249</v>
      </c>
      <c r="D14" s="306">
        <v>0.751</v>
      </c>
      <c r="E14" s="7"/>
      <c r="F14" s="7"/>
      <c r="G14" s="7"/>
      <c r="H14" s="7"/>
      <c r="I14" s="7"/>
      <c r="J14" s="5"/>
      <c r="K14" s="5"/>
      <c r="L14" s="5"/>
      <c r="M14" s="5"/>
      <c r="N14" s="2"/>
      <c r="O14" s="2"/>
      <c r="P14" s="2"/>
      <c r="Q14" s="2"/>
      <c r="R14" s="2"/>
      <c r="S14" s="2"/>
      <c r="T14" s="2"/>
    </row>
    <row r="15" spans="1:26" ht="15" customHeight="1" x14ac:dyDescent="0.35">
      <c r="A15" s="61" t="s">
        <v>58</v>
      </c>
      <c r="B15" s="307">
        <v>0</v>
      </c>
      <c r="C15" s="307">
        <v>0</v>
      </c>
      <c r="D15" s="307">
        <v>0</v>
      </c>
      <c r="E15" s="7"/>
      <c r="F15" s="7"/>
      <c r="G15" s="7"/>
      <c r="H15" s="7"/>
      <c r="I15" s="7"/>
      <c r="J15" s="5"/>
      <c r="K15" s="5"/>
      <c r="L15" s="5"/>
      <c r="M15" s="5"/>
      <c r="N15" s="2"/>
      <c r="O15" s="2"/>
      <c r="P15" s="2"/>
      <c r="Q15" s="2"/>
      <c r="R15" s="2"/>
      <c r="S15" s="2"/>
      <c r="T15" s="2"/>
    </row>
    <row r="16" spans="1:26" ht="15" customHeight="1" x14ac:dyDescent="0.35">
      <c r="A16" s="7"/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2"/>
      <c r="O16" s="2"/>
      <c r="P16" s="2"/>
      <c r="Q16" s="2"/>
      <c r="R16" s="2"/>
      <c r="S16" s="2"/>
      <c r="T16" s="2"/>
    </row>
    <row r="17" spans="1:20" ht="15" customHeight="1" x14ac:dyDescent="0.35">
      <c r="A17" s="7"/>
      <c r="B17" s="7"/>
      <c r="C17" s="7"/>
      <c r="D17" s="7"/>
      <c r="E17" s="7"/>
      <c r="F17" s="7"/>
      <c r="G17" s="7"/>
      <c r="H17" s="7"/>
      <c r="I17" s="7"/>
      <c r="J17" s="5"/>
      <c r="K17" s="5"/>
      <c r="L17" s="5"/>
      <c r="M17" s="5"/>
      <c r="N17" s="2"/>
      <c r="O17" s="2"/>
      <c r="P17" s="2"/>
      <c r="Q17" s="2"/>
      <c r="R17" s="2"/>
      <c r="S17" s="2"/>
      <c r="T17" s="2"/>
    </row>
    <row r="18" spans="1:20" ht="15" customHeight="1" x14ac:dyDescent="0.35">
      <c r="A18" s="309">
        <v>2011</v>
      </c>
      <c r="B18" s="7"/>
      <c r="C18" s="7"/>
      <c r="D18" s="7"/>
      <c r="E18" s="7"/>
      <c r="F18" s="7"/>
      <c r="G18" s="7"/>
      <c r="H18" s="7"/>
      <c r="I18" s="7"/>
      <c r="J18" s="5"/>
      <c r="K18" s="5"/>
      <c r="L18" s="5"/>
      <c r="M18" s="5"/>
      <c r="N18" s="2"/>
      <c r="O18" s="2"/>
      <c r="P18" s="2"/>
      <c r="Q18" s="2"/>
      <c r="R18" s="2"/>
      <c r="S18" s="2"/>
      <c r="T18" s="2"/>
    </row>
    <row r="19" spans="1:20" ht="15" customHeight="1" x14ac:dyDescent="0.35">
      <c r="A19" s="161" t="s">
        <v>99</v>
      </c>
      <c r="B19" s="161" t="s">
        <v>100</v>
      </c>
      <c r="C19" s="161"/>
      <c r="D19" s="161"/>
      <c r="E19"/>
      <c r="F19"/>
      <c r="G19"/>
      <c r="H19" s="302"/>
      <c r="I19" s="302"/>
      <c r="J19" s="11"/>
      <c r="K19" s="5"/>
      <c r="L19" s="5"/>
      <c r="M19" s="5"/>
      <c r="N19" s="2"/>
      <c r="O19" s="2"/>
      <c r="P19" s="2"/>
      <c r="Q19" s="2"/>
      <c r="R19" s="2"/>
      <c r="S19" s="2"/>
      <c r="T19" s="2"/>
    </row>
    <row r="20" spans="1:20" ht="15" customHeight="1" x14ac:dyDescent="0.35">
      <c r="A20" s="161" t="s">
        <v>101</v>
      </c>
      <c r="B20" s="161" t="s">
        <v>61</v>
      </c>
      <c r="C20" s="161" t="s">
        <v>62</v>
      </c>
      <c r="D20" s="161" t="s">
        <v>102</v>
      </c>
      <c r="E20"/>
      <c r="F20"/>
      <c r="G20"/>
      <c r="H20" s="302"/>
      <c r="I20" s="302"/>
      <c r="J20" s="11"/>
      <c r="K20" s="5"/>
      <c r="L20" s="5"/>
      <c r="M20" s="5"/>
      <c r="N20" s="2"/>
      <c r="O20" s="2"/>
      <c r="P20" s="2"/>
      <c r="Q20" s="2"/>
      <c r="R20" s="2"/>
      <c r="S20" s="2"/>
      <c r="T20" s="2"/>
    </row>
    <row r="21" spans="1:20" ht="15" customHeight="1" x14ac:dyDescent="0.35">
      <c r="A21" s="162" t="s">
        <v>63</v>
      </c>
      <c r="B21" s="11">
        <v>28</v>
      </c>
      <c r="C21" s="11">
        <v>8</v>
      </c>
      <c r="D21" s="11">
        <f>SUM(B21:C21)</f>
        <v>36</v>
      </c>
      <c r="E21" s="74">
        <f>D21/$D$30</f>
        <v>7.1287128712871281E-2</v>
      </c>
      <c r="F21" s="74">
        <f>C21/D21</f>
        <v>0.22222222222222221</v>
      </c>
      <c r="G21" s="74">
        <f>B21/D21</f>
        <v>0.77777777777777779</v>
      </c>
      <c r="H21" s="304"/>
      <c r="I21" s="304"/>
      <c r="J21" s="11"/>
      <c r="K21" s="5"/>
      <c r="L21" s="5"/>
      <c r="M21" s="5"/>
      <c r="N21" s="2"/>
      <c r="O21" s="2"/>
      <c r="P21" s="2"/>
      <c r="Q21" s="2"/>
      <c r="R21" s="2"/>
      <c r="S21" s="2"/>
      <c r="T21" s="2"/>
    </row>
    <row r="22" spans="1:20" ht="15" customHeight="1" x14ac:dyDescent="0.35">
      <c r="A22" s="162" t="s">
        <v>64</v>
      </c>
      <c r="B22" s="11">
        <v>46</v>
      </c>
      <c r="C22" s="11">
        <v>18</v>
      </c>
      <c r="D22" s="11">
        <f t="shared" ref="D22:D29" si="0">SUM(B22:C22)</f>
        <v>64</v>
      </c>
      <c r="E22" s="74">
        <f t="shared" ref="E22:E29" si="1">D22/$D$30</f>
        <v>0.12673267326732673</v>
      </c>
      <c r="F22" s="74">
        <f t="shared" ref="F22:F29" si="2">C22/D22</f>
        <v>0.28125</v>
      </c>
      <c r="G22" s="74">
        <f t="shared" ref="G22:G29" si="3">B22/D22</f>
        <v>0.71875</v>
      </c>
      <c r="H22" s="304"/>
      <c r="I22" s="304"/>
      <c r="J22" s="11"/>
      <c r="K22" s="5"/>
      <c r="L22" s="5"/>
      <c r="M22" s="5"/>
      <c r="N22" s="2"/>
      <c r="O22" s="2"/>
      <c r="P22" s="2"/>
      <c r="Q22" s="2"/>
      <c r="R22" s="2"/>
      <c r="S22" s="2"/>
      <c r="T22" s="2"/>
    </row>
    <row r="23" spans="1:20" ht="15" customHeight="1" x14ac:dyDescent="0.35">
      <c r="A23" s="162" t="s">
        <v>103</v>
      </c>
      <c r="B23" s="11">
        <v>10</v>
      </c>
      <c r="C23" s="11"/>
      <c r="D23" s="11">
        <f t="shared" si="0"/>
        <v>10</v>
      </c>
      <c r="E23" s="74">
        <f t="shared" si="1"/>
        <v>1.9801980198019802E-2</v>
      </c>
      <c r="F23" s="74">
        <f t="shared" si="2"/>
        <v>0</v>
      </c>
      <c r="G23" s="74">
        <f t="shared" si="3"/>
        <v>1</v>
      </c>
      <c r="H23" s="304"/>
      <c r="I23" s="304"/>
      <c r="J23" s="11"/>
      <c r="K23" s="5"/>
      <c r="L23" s="5"/>
      <c r="M23" s="5"/>
      <c r="N23" s="2"/>
      <c r="O23" s="2"/>
      <c r="P23" s="2"/>
      <c r="Q23" s="2"/>
      <c r="R23" s="2"/>
      <c r="S23" s="2"/>
      <c r="T23" s="2"/>
    </row>
    <row r="24" spans="1:20" ht="15" customHeight="1" x14ac:dyDescent="0.35">
      <c r="A24" s="162" t="s">
        <v>66</v>
      </c>
      <c r="B24" s="11">
        <v>8</v>
      </c>
      <c r="C24" s="11">
        <v>3</v>
      </c>
      <c r="D24" s="11">
        <f t="shared" si="0"/>
        <v>11</v>
      </c>
      <c r="E24" s="74">
        <f t="shared" si="1"/>
        <v>2.1782178217821781E-2</v>
      </c>
      <c r="F24" s="74">
        <f t="shared" si="2"/>
        <v>0.27272727272727271</v>
      </c>
      <c r="G24" s="74">
        <f t="shared" si="3"/>
        <v>0.72727272727272729</v>
      </c>
      <c r="H24" s="304"/>
      <c r="I24" s="304"/>
      <c r="J24" s="11"/>
      <c r="K24" s="5"/>
      <c r="L24" s="5"/>
      <c r="M24" s="5"/>
      <c r="N24" s="2"/>
      <c r="O24" s="2"/>
      <c r="P24" s="2"/>
      <c r="Q24" s="2"/>
      <c r="R24" s="2"/>
      <c r="S24" s="2"/>
      <c r="T24" s="2"/>
    </row>
    <row r="25" spans="1:20" ht="15" customHeight="1" x14ac:dyDescent="0.35">
      <c r="A25" s="162" t="s">
        <v>67</v>
      </c>
      <c r="B25" s="11">
        <v>5</v>
      </c>
      <c r="C25" s="11">
        <v>19</v>
      </c>
      <c r="D25" s="11">
        <f t="shared" si="0"/>
        <v>24</v>
      </c>
      <c r="E25" s="74">
        <f t="shared" si="1"/>
        <v>4.7524752475247525E-2</v>
      </c>
      <c r="F25" s="74">
        <f t="shared" si="2"/>
        <v>0.79166666666666663</v>
      </c>
      <c r="G25" s="74">
        <f t="shared" si="3"/>
        <v>0.20833333333333334</v>
      </c>
      <c r="H25" s="304"/>
      <c r="I25" s="304"/>
      <c r="J25" s="11"/>
      <c r="K25" s="5"/>
      <c r="L25" s="5"/>
      <c r="M25" s="5"/>
      <c r="N25" s="2"/>
      <c r="O25" s="2"/>
      <c r="P25" s="2"/>
      <c r="Q25" s="2"/>
      <c r="R25" s="2"/>
      <c r="S25" s="2"/>
      <c r="T25" s="2"/>
    </row>
    <row r="26" spans="1:20" ht="15" customHeight="1" x14ac:dyDescent="0.35">
      <c r="A26" s="162" t="s">
        <v>68</v>
      </c>
      <c r="B26" s="11">
        <v>16</v>
      </c>
      <c r="C26" s="11">
        <v>2</v>
      </c>
      <c r="D26" s="11">
        <f t="shared" si="0"/>
        <v>18</v>
      </c>
      <c r="E26" s="74">
        <f t="shared" si="1"/>
        <v>3.5643564356435641E-2</v>
      </c>
      <c r="F26" s="74">
        <f t="shared" si="2"/>
        <v>0.1111111111111111</v>
      </c>
      <c r="G26" s="74">
        <f t="shared" si="3"/>
        <v>0.88888888888888884</v>
      </c>
      <c r="H26" s="304"/>
      <c r="I26" s="304"/>
      <c r="J26" s="11"/>
      <c r="K26" s="5"/>
      <c r="L26" s="5"/>
      <c r="M26" s="5"/>
      <c r="N26" s="2"/>
      <c r="O26" s="2"/>
      <c r="P26" s="2"/>
      <c r="Q26" s="2"/>
      <c r="R26" s="2"/>
      <c r="S26" s="2"/>
      <c r="T26" s="2"/>
    </row>
    <row r="27" spans="1:20" ht="15" customHeight="1" x14ac:dyDescent="0.35">
      <c r="A27" s="162" t="s">
        <v>69</v>
      </c>
      <c r="B27" s="11">
        <v>68</v>
      </c>
      <c r="C27" s="11">
        <v>5</v>
      </c>
      <c r="D27" s="11">
        <f t="shared" si="0"/>
        <v>73</v>
      </c>
      <c r="E27" s="74">
        <f t="shared" si="1"/>
        <v>0.14455445544554454</v>
      </c>
      <c r="F27" s="74">
        <f t="shared" si="2"/>
        <v>6.8493150684931503E-2</v>
      </c>
      <c r="G27" s="74">
        <f t="shared" si="3"/>
        <v>0.93150684931506844</v>
      </c>
      <c r="H27" s="304"/>
      <c r="I27" s="304"/>
      <c r="J27" s="11"/>
      <c r="K27" s="5"/>
      <c r="L27" s="5"/>
      <c r="M27" s="5"/>
      <c r="N27" s="2"/>
      <c r="O27" s="2"/>
      <c r="P27" s="2"/>
      <c r="Q27" s="2"/>
      <c r="R27" s="2"/>
      <c r="S27" s="2"/>
      <c r="T27" s="2"/>
    </row>
    <row r="28" spans="1:20" ht="15" customHeight="1" x14ac:dyDescent="0.35">
      <c r="A28" s="162" t="s">
        <v>70</v>
      </c>
      <c r="B28" s="11">
        <v>213</v>
      </c>
      <c r="C28" s="11">
        <v>56</v>
      </c>
      <c r="D28" s="11">
        <f t="shared" si="0"/>
        <v>269</v>
      </c>
      <c r="E28" s="74">
        <f t="shared" si="1"/>
        <v>0.5326732673267327</v>
      </c>
      <c r="F28" s="74">
        <f t="shared" si="2"/>
        <v>0.20817843866171004</v>
      </c>
      <c r="G28" s="74">
        <f t="shared" si="3"/>
        <v>0.79182156133828996</v>
      </c>
      <c r="H28" s="304"/>
      <c r="I28" s="304"/>
      <c r="J28" s="11"/>
      <c r="K28" s="5"/>
      <c r="L28" s="5"/>
      <c r="M28" s="5"/>
      <c r="N28" s="2"/>
      <c r="O28" s="2"/>
      <c r="P28" s="2"/>
      <c r="Q28" s="2"/>
      <c r="R28" s="2"/>
      <c r="S28" s="2"/>
      <c r="T28" s="2"/>
    </row>
    <row r="29" spans="1:20" ht="15" customHeight="1" x14ac:dyDescent="0.35">
      <c r="A29" s="162" t="s">
        <v>104</v>
      </c>
      <c r="B29" s="11">
        <v>0</v>
      </c>
      <c r="C29" s="11"/>
      <c r="D29" s="11">
        <f t="shared" si="0"/>
        <v>0</v>
      </c>
      <c r="E29" s="74">
        <f t="shared" si="1"/>
        <v>0</v>
      </c>
      <c r="F29" s="74">
        <v>0</v>
      </c>
      <c r="G29" s="74">
        <v>0</v>
      </c>
      <c r="H29" s="304"/>
      <c r="I29" s="304"/>
      <c r="J29" s="11"/>
      <c r="K29" s="5"/>
      <c r="L29" s="5"/>
      <c r="M29" s="5"/>
      <c r="N29" s="2"/>
      <c r="O29" s="2"/>
      <c r="P29" s="2"/>
      <c r="Q29" s="2"/>
      <c r="R29" s="2"/>
      <c r="S29" s="2"/>
      <c r="T29" s="2"/>
    </row>
    <row r="30" spans="1:20" ht="15" customHeight="1" x14ac:dyDescent="0.35">
      <c r="A30" s="163" t="s">
        <v>102</v>
      </c>
      <c r="B30" s="161">
        <f>SUM(B21:B29)</f>
        <v>394</v>
      </c>
      <c r="C30" s="161">
        <f>SUM(C21:C29)</f>
        <v>111</v>
      </c>
      <c r="D30" s="161">
        <f>SUM(D21:D29)</f>
        <v>505</v>
      </c>
      <c r="E30" s="103"/>
      <c r="F30" s="74">
        <f>B30/D30</f>
        <v>0.78019801980198022</v>
      </c>
      <c r="G30" s="103">
        <f>C30/D30</f>
        <v>0.2198019801980198</v>
      </c>
      <c r="H30" s="302"/>
      <c r="I30" s="302"/>
      <c r="J30" s="11"/>
      <c r="K30" s="5"/>
      <c r="L30" s="5"/>
      <c r="M30" s="5"/>
      <c r="N30" s="2"/>
      <c r="O30" s="2"/>
      <c r="P30" s="2"/>
      <c r="Q30" s="2"/>
      <c r="R30" s="2"/>
      <c r="S30" s="2"/>
      <c r="T30" s="2"/>
    </row>
    <row r="31" spans="1:20" ht="15" customHeight="1" x14ac:dyDescent="0.35">
      <c r="A31" s="305"/>
      <c r="B31" s="302"/>
      <c r="C31" s="302"/>
      <c r="D31" s="302"/>
      <c r="E31" s="103"/>
      <c r="F31" s="74"/>
      <c r="G31" s="103"/>
      <c r="H31" s="302"/>
      <c r="I31" s="302"/>
      <c r="J31" s="11"/>
      <c r="K31" s="5"/>
      <c r="L31" s="5"/>
      <c r="M31" s="5"/>
      <c r="N31" s="2"/>
      <c r="O31" s="2"/>
      <c r="P31" s="2"/>
      <c r="Q31" s="2"/>
      <c r="R31" s="2"/>
      <c r="S31" s="2"/>
      <c r="T31" s="2"/>
    </row>
    <row r="32" spans="1:20" ht="15" customHeight="1" x14ac:dyDescent="0.45">
      <c r="A32" s="308">
        <v>2012</v>
      </c>
      <c r="B32" s="302"/>
      <c r="C32" s="302"/>
      <c r="D32" s="302"/>
      <c r="E32" s="103"/>
      <c r="F32" s="74"/>
      <c r="G32" s="103"/>
      <c r="H32" s="302"/>
      <c r="I32" s="302"/>
      <c r="J32" s="11"/>
      <c r="K32" s="5"/>
      <c r="L32" s="5"/>
      <c r="M32" s="5"/>
      <c r="N32" s="2"/>
      <c r="O32" s="2"/>
      <c r="P32" s="2"/>
      <c r="Q32" s="2"/>
      <c r="R32" s="2"/>
      <c r="S32" s="2"/>
      <c r="T32" s="2"/>
    </row>
    <row r="33" spans="1:14" customFormat="1" x14ac:dyDescent="0.35">
      <c r="A33" s="61"/>
      <c r="B33" s="160"/>
      <c r="C33" s="160"/>
      <c r="D33" s="160"/>
      <c r="E33" s="7"/>
      <c r="F33" s="303"/>
      <c r="G33" s="304"/>
    </row>
    <row r="34" spans="1:14" customFormat="1" x14ac:dyDescent="0.35">
      <c r="A34" s="7" t="s">
        <v>88</v>
      </c>
      <c r="B34" s="7"/>
      <c r="C34" s="7"/>
      <c r="D34" s="7"/>
      <c r="E34" s="7"/>
      <c r="F34" s="305"/>
      <c r="G34" s="302"/>
    </row>
    <row r="35" spans="1:14" customFormat="1" x14ac:dyDescent="0.35">
      <c r="A35" s="100" t="s">
        <v>78</v>
      </c>
      <c r="B35" t="s">
        <v>79</v>
      </c>
      <c r="C35" t="s">
        <v>80</v>
      </c>
      <c r="D35" t="s">
        <v>81</v>
      </c>
    </row>
    <row r="36" spans="1:14" customFormat="1" x14ac:dyDescent="0.35">
      <c r="A36" t="s">
        <v>82</v>
      </c>
      <c r="B36" s="101">
        <v>6.4885496183206104E-2</v>
      </c>
      <c r="C36" s="101">
        <v>0.14705882352941177</v>
      </c>
      <c r="D36" s="101">
        <v>0.8529411764705882</v>
      </c>
    </row>
    <row r="37" spans="1:14" customFormat="1" x14ac:dyDescent="0.35">
      <c r="A37" t="s">
        <v>19</v>
      </c>
      <c r="B37" s="101">
        <v>0.12022900763358779</v>
      </c>
      <c r="C37" s="101">
        <v>0.2857142857142857</v>
      </c>
      <c r="D37" s="101">
        <v>0.7142857142857143</v>
      </c>
    </row>
    <row r="38" spans="1:14" customFormat="1" x14ac:dyDescent="0.35">
      <c r="A38" t="s">
        <v>54</v>
      </c>
      <c r="B38" s="101">
        <v>1.717557251908397E-2</v>
      </c>
      <c r="C38" s="101">
        <v>0.1111111111111111</v>
      </c>
      <c r="D38" s="101">
        <v>0.88888888888888884</v>
      </c>
    </row>
    <row r="39" spans="1:14" customFormat="1" x14ac:dyDescent="0.35">
      <c r="A39" t="s">
        <v>55</v>
      </c>
      <c r="B39" s="101">
        <v>2.8625954198473282E-2</v>
      </c>
      <c r="C39" s="101">
        <v>0.26666666666666666</v>
      </c>
      <c r="D39" s="101">
        <v>0.73333333333333328</v>
      </c>
    </row>
    <row r="40" spans="1:14" customFormat="1" x14ac:dyDescent="0.35">
      <c r="A40" t="s">
        <v>21</v>
      </c>
      <c r="B40" s="101">
        <v>4.5801526717557252E-2</v>
      </c>
      <c r="C40" s="101">
        <v>0.79166666666666663</v>
      </c>
      <c r="D40" s="101">
        <v>0.20833333333333334</v>
      </c>
    </row>
    <row r="41" spans="1:14" customFormat="1" x14ac:dyDescent="0.35">
      <c r="A41" t="s">
        <v>83</v>
      </c>
      <c r="B41" s="101">
        <v>3.4351145038167941E-2</v>
      </c>
      <c r="C41" s="101">
        <v>0.1111111111111111</v>
      </c>
      <c r="D41" s="101">
        <v>0.88888888888888884</v>
      </c>
    </row>
    <row r="42" spans="1:14" customFormat="1" x14ac:dyDescent="0.35">
      <c r="A42" t="s">
        <v>23</v>
      </c>
      <c r="B42" s="101">
        <v>0.14694656488549618</v>
      </c>
      <c r="C42" s="101">
        <v>7.792207792207792E-2</v>
      </c>
      <c r="D42" s="101">
        <v>0.92207792207792205</v>
      </c>
    </row>
    <row r="43" spans="1:14" customFormat="1" x14ac:dyDescent="0.35">
      <c r="A43" t="s">
        <v>57</v>
      </c>
      <c r="B43" s="101">
        <v>0.5419847328244275</v>
      </c>
      <c r="C43" s="101">
        <v>0.20422535211267606</v>
      </c>
      <c r="D43" s="101">
        <v>0.79577464788732399</v>
      </c>
    </row>
    <row r="44" spans="1:14" customFormat="1" x14ac:dyDescent="0.35">
      <c r="A44" s="102" t="s">
        <v>58</v>
      </c>
      <c r="B44" s="101">
        <v>0</v>
      </c>
      <c r="C44" s="101">
        <v>0</v>
      </c>
      <c r="D44" s="101">
        <v>0</v>
      </c>
    </row>
    <row r="45" spans="1:14" customFormat="1" x14ac:dyDescent="0.35">
      <c r="B45" s="103"/>
      <c r="C45" s="103"/>
      <c r="D45" s="103"/>
    </row>
    <row r="46" spans="1:14" ht="9" customHeight="1" x14ac:dyDescent="0.35">
      <c r="A46"/>
      <c r="B46"/>
      <c r="C46"/>
      <c r="D46"/>
      <c r="E46"/>
      <c r="F46"/>
      <c r="G46"/>
      <c r="K46" s="3"/>
      <c r="L46" s="3"/>
      <c r="M46" s="3"/>
    </row>
    <row r="47" spans="1:14" x14ac:dyDescent="0.35">
      <c r="A47"/>
      <c r="B47"/>
      <c r="C47"/>
      <c r="D47"/>
      <c r="E47"/>
      <c r="F47"/>
      <c r="G47"/>
      <c r="L47" s="3"/>
      <c r="M47" s="3"/>
      <c r="N47" s="3"/>
    </row>
    <row r="48" spans="1:14" x14ac:dyDescent="0.35">
      <c r="A48"/>
      <c r="B48"/>
      <c r="C48"/>
      <c r="D48"/>
      <c r="E48"/>
      <c r="F48"/>
      <c r="G48"/>
      <c r="L48" s="3"/>
      <c r="M48" s="3"/>
      <c r="N48" s="3"/>
    </row>
    <row r="49" spans="1:14" x14ac:dyDescent="0.35">
      <c r="A49" t="s">
        <v>84</v>
      </c>
      <c r="B49"/>
      <c r="C49"/>
      <c r="D49"/>
      <c r="E49"/>
      <c r="F49"/>
      <c r="G49"/>
      <c r="L49" s="3"/>
      <c r="M49" s="3"/>
      <c r="N49" s="3"/>
    </row>
    <row r="50" spans="1:14" x14ac:dyDescent="0.35">
      <c r="A50"/>
      <c r="B50"/>
      <c r="C50"/>
      <c r="D50"/>
      <c r="E50"/>
      <c r="F50"/>
      <c r="G50"/>
      <c r="L50" s="3"/>
      <c r="M50" s="3"/>
      <c r="N50" s="3"/>
    </row>
    <row r="51" spans="1:14" ht="43.5" x14ac:dyDescent="0.35">
      <c r="A51" t="s">
        <v>85</v>
      </c>
      <c r="B51" s="104" t="s">
        <v>86</v>
      </c>
      <c r="C51" s="104" t="s">
        <v>87</v>
      </c>
      <c r="D51" s="104"/>
      <c r="E51"/>
      <c r="F51"/>
      <c r="G51"/>
      <c r="L51" s="3"/>
      <c r="M51" s="3"/>
      <c r="N51" s="3"/>
    </row>
    <row r="52" spans="1:14" x14ac:dyDescent="0.35">
      <c r="A52">
        <v>2007</v>
      </c>
      <c r="B52" s="101">
        <v>0.32169999999999999</v>
      </c>
      <c r="C52" s="101">
        <v>0.67830000000000001</v>
      </c>
      <c r="D52" s="101"/>
      <c r="E52"/>
      <c r="F52"/>
      <c r="G52"/>
      <c r="L52" s="3"/>
      <c r="M52" s="3"/>
      <c r="N52" s="3"/>
    </row>
    <row r="53" spans="1:14" x14ac:dyDescent="0.35">
      <c r="A53">
        <v>2008</v>
      </c>
      <c r="B53" s="101">
        <v>0.29320000000000002</v>
      </c>
      <c r="C53" s="101">
        <v>0.70679999999999998</v>
      </c>
      <c r="D53" s="101"/>
      <c r="E53"/>
      <c r="F53"/>
      <c r="G53"/>
      <c r="L53" s="3"/>
      <c r="M53" s="3"/>
      <c r="N53" s="3"/>
    </row>
    <row r="54" spans="1:14" x14ac:dyDescent="0.35">
      <c r="A54">
        <v>2009</v>
      </c>
      <c r="B54" s="101">
        <v>0.25740000000000002</v>
      </c>
      <c r="C54" s="101">
        <v>0.74260000000000004</v>
      </c>
      <c r="D54" s="101"/>
      <c r="E54"/>
      <c r="F54"/>
      <c r="G54"/>
      <c r="L54" s="3"/>
      <c r="M54" s="3"/>
      <c r="N54" s="3"/>
    </row>
    <row r="55" spans="1:14" x14ac:dyDescent="0.35">
      <c r="A55">
        <v>2010</v>
      </c>
      <c r="B55" s="101">
        <v>0.2447</v>
      </c>
      <c r="C55" s="101">
        <v>0.75529999999999997</v>
      </c>
      <c r="D55" s="101"/>
      <c r="E55"/>
      <c r="F55"/>
      <c r="G55"/>
      <c r="L55" s="3"/>
      <c r="M55" s="3"/>
      <c r="N55" s="3"/>
    </row>
    <row r="56" spans="1:14" x14ac:dyDescent="0.35">
      <c r="A56">
        <v>2011</v>
      </c>
      <c r="B56" s="101">
        <v>0.2198</v>
      </c>
      <c r="C56" s="101">
        <v>0.7802</v>
      </c>
      <c r="D56"/>
      <c r="E56"/>
      <c r="F56"/>
      <c r="G56"/>
      <c r="L56" s="3"/>
      <c r="M56" s="3"/>
      <c r="N56" s="3"/>
    </row>
    <row r="57" spans="1:14" x14ac:dyDescent="0.35">
      <c r="A57">
        <v>2012</v>
      </c>
      <c r="B57" s="101">
        <v>0.21564885496183206</v>
      </c>
      <c r="C57" s="101">
        <v>0.78435114503816794</v>
      </c>
      <c r="D57"/>
      <c r="E57"/>
      <c r="F57"/>
      <c r="G57"/>
      <c r="L57" s="3"/>
      <c r="M57" s="3"/>
      <c r="N57" s="3"/>
    </row>
    <row r="58" spans="1:14" ht="15" thickBot="1" x14ac:dyDescent="0.4">
      <c r="A58" s="3"/>
      <c r="D58" s="3"/>
      <c r="E58" s="3"/>
    </row>
    <row r="59" spans="1:14" ht="19" thickBot="1" x14ac:dyDescent="0.4">
      <c r="B59" s="44">
        <v>2013</v>
      </c>
      <c r="C59" s="198" t="s">
        <v>47</v>
      </c>
      <c r="D59" s="198"/>
      <c r="E59" s="198"/>
      <c r="F59" s="198"/>
      <c r="G59" s="199"/>
    </row>
    <row r="60" spans="1:14" ht="44" thickBot="1" x14ac:dyDescent="0.4">
      <c r="B60" s="56" t="s">
        <v>48</v>
      </c>
      <c r="C60" s="105" t="s">
        <v>49</v>
      </c>
      <c r="D60" s="105" t="s">
        <v>50</v>
      </c>
      <c r="E60" s="105" t="s">
        <v>51</v>
      </c>
      <c r="F60" s="105" t="s">
        <v>89</v>
      </c>
      <c r="G60" s="106" t="s">
        <v>90</v>
      </c>
    </row>
    <row r="61" spans="1:14" x14ac:dyDescent="0.35">
      <c r="B61" s="49" t="s">
        <v>39</v>
      </c>
      <c r="C61" s="51">
        <v>6.3E-2</v>
      </c>
      <c r="D61" s="51">
        <v>7.9000000000000008E-3</v>
      </c>
      <c r="E61" s="51">
        <v>5.5100000000000003E-2</v>
      </c>
      <c r="F61" s="51">
        <v>0.125</v>
      </c>
      <c r="G61" s="107">
        <v>0.875</v>
      </c>
    </row>
    <row r="62" spans="1:14" x14ac:dyDescent="0.35">
      <c r="B62" s="49" t="s">
        <v>19</v>
      </c>
      <c r="C62" s="51">
        <v>0.122</v>
      </c>
      <c r="D62" s="51">
        <v>3.9399999999999998E-2</v>
      </c>
      <c r="E62" s="51">
        <v>8.2699999999999996E-2</v>
      </c>
      <c r="F62" s="51">
        <v>0.3226</v>
      </c>
      <c r="G62" s="107">
        <v>0.6774</v>
      </c>
    </row>
    <row r="63" spans="1:14" x14ac:dyDescent="0.35">
      <c r="B63" s="49" t="s">
        <v>54</v>
      </c>
      <c r="C63" s="51">
        <v>1.5699999999999999E-2</v>
      </c>
      <c r="D63" s="51">
        <v>2E-3</v>
      </c>
      <c r="E63" s="51">
        <v>1.38E-2</v>
      </c>
      <c r="F63" s="51">
        <v>0.125</v>
      </c>
      <c r="G63" s="107">
        <v>0.875</v>
      </c>
    </row>
    <row r="64" spans="1:14" x14ac:dyDescent="0.35">
      <c r="B64" s="49" t="s">
        <v>55</v>
      </c>
      <c r="C64" s="51">
        <v>2.5600000000000001E-2</v>
      </c>
      <c r="D64" s="51">
        <v>7.9000000000000008E-3</v>
      </c>
      <c r="E64" s="51">
        <v>1.77E-2</v>
      </c>
      <c r="F64" s="51">
        <v>0.30769999999999997</v>
      </c>
      <c r="G64" s="107">
        <v>0.69230000000000003</v>
      </c>
    </row>
    <row r="65" spans="2:7" x14ac:dyDescent="0.35">
      <c r="B65" s="49" t="s">
        <v>21</v>
      </c>
      <c r="C65" s="51">
        <v>3.5400000000000001E-2</v>
      </c>
      <c r="D65" s="51">
        <v>2.9499999999999998E-2</v>
      </c>
      <c r="E65" s="51">
        <v>5.8999999999999999E-3</v>
      </c>
      <c r="F65" s="51">
        <v>0.83330000000000004</v>
      </c>
      <c r="G65" s="107">
        <v>0.16669999999999999</v>
      </c>
    </row>
    <row r="66" spans="2:7" x14ac:dyDescent="0.35">
      <c r="B66" s="49" t="s">
        <v>83</v>
      </c>
      <c r="C66" s="51">
        <v>4.3299999999999998E-2</v>
      </c>
      <c r="D66" s="51">
        <v>5.8999999999999999E-3</v>
      </c>
      <c r="E66" s="51">
        <v>3.7400000000000003E-2</v>
      </c>
      <c r="F66" s="51">
        <v>0.13639999999999999</v>
      </c>
      <c r="G66" s="107">
        <v>0.86360000000000003</v>
      </c>
    </row>
    <row r="67" spans="2:7" x14ac:dyDescent="0.35">
      <c r="B67" s="49" t="s">
        <v>23</v>
      </c>
      <c r="C67" s="51">
        <v>0.1555</v>
      </c>
      <c r="D67" s="51">
        <v>9.7999999999999997E-3</v>
      </c>
      <c r="E67" s="51">
        <v>0.1457</v>
      </c>
      <c r="F67" s="51">
        <v>6.3299999999999995E-2</v>
      </c>
      <c r="G67" s="107">
        <v>0.93669999999999998</v>
      </c>
    </row>
    <row r="68" spans="2:7" x14ac:dyDescent="0.35">
      <c r="B68" s="49" t="s">
        <v>57</v>
      </c>
      <c r="C68" s="51">
        <v>0.53939999999999999</v>
      </c>
      <c r="D68" s="51">
        <v>0.11020000000000001</v>
      </c>
      <c r="E68" s="51">
        <v>0.42909999999999998</v>
      </c>
      <c r="F68" s="51">
        <v>0.2044</v>
      </c>
      <c r="G68" s="107">
        <v>0.79559999999999997</v>
      </c>
    </row>
    <row r="69" spans="2:7" ht="29.5" thickBot="1" x14ac:dyDescent="0.4">
      <c r="B69" s="53" t="s">
        <v>58</v>
      </c>
      <c r="C69" s="55">
        <v>0</v>
      </c>
      <c r="D69" s="55">
        <v>0</v>
      </c>
      <c r="E69" s="55">
        <v>0</v>
      </c>
      <c r="F69" s="55">
        <v>0</v>
      </c>
      <c r="G69" s="108">
        <v>0</v>
      </c>
    </row>
    <row r="70" spans="2:7" x14ac:dyDescent="0.35">
      <c r="B70"/>
      <c r="C70" s="51">
        <v>1</v>
      </c>
      <c r="D70" s="109">
        <v>0.21260000000000001</v>
      </c>
      <c r="E70" s="109">
        <v>0.78739999999999999</v>
      </c>
      <c r="F70"/>
      <c r="G70"/>
    </row>
    <row r="71" spans="2:7" ht="15" thickBot="1" x14ac:dyDescent="0.4">
      <c r="B71"/>
      <c r="C71" s="51"/>
      <c r="D71" s="112"/>
      <c r="E71" s="112"/>
      <c r="F71"/>
      <c r="G71"/>
    </row>
    <row r="72" spans="2:7" ht="19" thickBot="1" x14ac:dyDescent="0.4">
      <c r="B72" s="44">
        <v>2014</v>
      </c>
      <c r="C72" s="198" t="s">
        <v>47</v>
      </c>
      <c r="D72" s="198"/>
      <c r="E72" s="198"/>
      <c r="F72" s="198"/>
      <c r="G72" s="199"/>
    </row>
    <row r="73" spans="2:7" ht="44" thickBot="1" x14ac:dyDescent="0.4">
      <c r="B73" s="56" t="s">
        <v>48</v>
      </c>
      <c r="C73" s="105" t="s">
        <v>49</v>
      </c>
      <c r="D73" s="105" t="s">
        <v>50</v>
      </c>
      <c r="E73" s="105" t="s">
        <v>51</v>
      </c>
      <c r="F73" s="105" t="s">
        <v>89</v>
      </c>
      <c r="G73" s="106" t="s">
        <v>90</v>
      </c>
    </row>
    <row r="74" spans="2:7" x14ac:dyDescent="0.35">
      <c r="B74" s="49" t="s">
        <v>39</v>
      </c>
      <c r="C74" s="51">
        <v>7.3200000000000001E-2</v>
      </c>
      <c r="D74" s="51">
        <v>1.2200000000000001E-2</v>
      </c>
      <c r="E74" s="51">
        <v>6.0999999999999999E-2</v>
      </c>
      <c r="F74" s="51">
        <v>0.16669999999999999</v>
      </c>
      <c r="G74" s="107">
        <v>0.83330000000000004</v>
      </c>
    </row>
    <row r="75" spans="2:7" x14ac:dyDescent="0.35">
      <c r="B75" s="49" t="s">
        <v>19</v>
      </c>
      <c r="C75" s="51">
        <v>0.1138</v>
      </c>
      <c r="D75" s="51">
        <v>3.8600000000000002E-2</v>
      </c>
      <c r="E75" s="51">
        <v>7.5200000000000003E-2</v>
      </c>
      <c r="F75" s="51">
        <v>0.33929999999999999</v>
      </c>
      <c r="G75" s="107">
        <v>0.66069999999999995</v>
      </c>
    </row>
    <row r="76" spans="2:7" x14ac:dyDescent="0.35">
      <c r="B76" s="49" t="s">
        <v>54</v>
      </c>
      <c r="C76" s="51">
        <v>2.64E-2</v>
      </c>
      <c r="D76" s="51">
        <v>4.1000000000000003E-3</v>
      </c>
      <c r="E76" s="51">
        <v>2.24E-2</v>
      </c>
      <c r="F76" s="51">
        <v>0.15379999999999999</v>
      </c>
      <c r="G76" s="107">
        <v>0.84619999999999995</v>
      </c>
    </row>
    <row r="77" spans="2:7" x14ac:dyDescent="0.35">
      <c r="B77" s="49" t="s">
        <v>55</v>
      </c>
      <c r="C77" s="51">
        <v>2.4400000000000002E-2</v>
      </c>
      <c r="D77" s="51">
        <v>8.0999999999999996E-3</v>
      </c>
      <c r="E77" s="51">
        <v>1.6299999999999999E-2</v>
      </c>
      <c r="F77" s="51">
        <v>0.33329999999999999</v>
      </c>
      <c r="G77" s="107">
        <v>0.66669999999999996</v>
      </c>
    </row>
    <row r="78" spans="2:7" x14ac:dyDescent="0.35">
      <c r="B78" s="49" t="s">
        <v>21</v>
      </c>
      <c r="C78" s="51">
        <v>2.8500000000000001E-2</v>
      </c>
      <c r="D78" s="51">
        <v>2.4400000000000002E-2</v>
      </c>
      <c r="E78" s="51">
        <v>4.1000000000000003E-3</v>
      </c>
      <c r="F78" s="51">
        <v>0.85709999999999997</v>
      </c>
      <c r="G78" s="107">
        <v>0.1429</v>
      </c>
    </row>
    <row r="79" spans="2:7" x14ac:dyDescent="0.35">
      <c r="B79" s="49" t="s">
        <v>83</v>
      </c>
      <c r="C79" s="51">
        <v>4.07E-2</v>
      </c>
      <c r="D79" s="51">
        <v>2E-3</v>
      </c>
      <c r="E79" s="51">
        <v>3.8600000000000002E-2</v>
      </c>
      <c r="F79" s="51">
        <v>0.05</v>
      </c>
      <c r="G79" s="107">
        <v>0.95</v>
      </c>
    </row>
    <row r="80" spans="2:7" x14ac:dyDescent="0.35">
      <c r="B80" s="49" t="s">
        <v>23</v>
      </c>
      <c r="C80" s="51">
        <v>0.124</v>
      </c>
      <c r="D80" s="51">
        <v>4.1000000000000003E-3</v>
      </c>
      <c r="E80" s="51">
        <v>0.11990000000000001</v>
      </c>
      <c r="F80" s="51">
        <v>3.2800000000000003E-2</v>
      </c>
      <c r="G80" s="107">
        <v>0.96719999999999995</v>
      </c>
    </row>
    <row r="81" spans="1:8" x14ac:dyDescent="0.35">
      <c r="B81" s="49" t="s">
        <v>57</v>
      </c>
      <c r="C81" s="51">
        <v>0.56910000000000005</v>
      </c>
      <c r="D81" s="51">
        <v>0.1159</v>
      </c>
      <c r="E81" s="51">
        <v>0.45329999999999998</v>
      </c>
      <c r="F81" s="51">
        <v>0.2036</v>
      </c>
      <c r="G81" s="107">
        <v>0.7964</v>
      </c>
    </row>
    <row r="82" spans="1:8" ht="29.5" thickBot="1" x14ac:dyDescent="0.4">
      <c r="A82"/>
      <c r="B82" s="53" t="s">
        <v>58</v>
      </c>
      <c r="C82" s="55">
        <v>0</v>
      </c>
      <c r="D82" s="55">
        <v>0</v>
      </c>
      <c r="E82" s="55">
        <v>0</v>
      </c>
      <c r="F82" s="55">
        <v>0</v>
      </c>
      <c r="G82" s="108">
        <v>0</v>
      </c>
    </row>
    <row r="83" spans="1:8" x14ac:dyDescent="0.35">
      <c r="A83"/>
      <c r="B83"/>
      <c r="C83" s="51">
        <v>1</v>
      </c>
      <c r="D83" s="109">
        <v>0.21260000000000001</v>
      </c>
      <c r="E83" s="109">
        <v>0.78739999999999999</v>
      </c>
      <c r="F83"/>
      <c r="G83"/>
    </row>
    <row r="84" spans="1:8" ht="15" thickBot="1" x14ac:dyDescent="0.4">
      <c r="A84"/>
      <c r="B84" s="51"/>
      <c r="C84" s="112"/>
      <c r="D84" s="112"/>
      <c r="E84"/>
      <c r="F84"/>
    </row>
    <row r="85" spans="1:8" ht="19" thickBot="1" x14ac:dyDescent="0.4">
      <c r="A85"/>
      <c r="B85" s="197">
        <v>2015</v>
      </c>
      <c r="C85" s="198"/>
      <c r="D85" s="76" t="s">
        <v>47</v>
      </c>
      <c r="E85" s="76"/>
      <c r="F85" s="76"/>
      <c r="G85" s="76"/>
      <c r="H85" s="110"/>
    </row>
    <row r="86" spans="1:8" ht="44" thickBot="1" x14ac:dyDescent="0.4">
      <c r="A86"/>
      <c r="B86" s="56" t="s">
        <v>48</v>
      </c>
      <c r="C86" s="195" t="s">
        <v>49</v>
      </c>
      <c r="D86" s="195"/>
      <c r="E86" s="105" t="s">
        <v>50</v>
      </c>
      <c r="F86" s="105" t="s">
        <v>51</v>
      </c>
      <c r="G86" s="105" t="s">
        <v>52</v>
      </c>
      <c r="H86" s="106" t="s">
        <v>53</v>
      </c>
    </row>
    <row r="87" spans="1:8" x14ac:dyDescent="0.35">
      <c r="A87"/>
      <c r="B87" s="49" t="s">
        <v>39</v>
      </c>
      <c r="C87" s="196">
        <v>7.2700000000000001E-2</v>
      </c>
      <c r="D87" s="196"/>
      <c r="E87" s="51">
        <v>1.18E-2</v>
      </c>
      <c r="F87" s="51">
        <v>6.0900000000000003E-2</v>
      </c>
      <c r="G87" s="51">
        <v>0.16220000000000001</v>
      </c>
      <c r="H87" s="107">
        <v>0.83779999999999999</v>
      </c>
    </row>
    <row r="88" spans="1:8" x14ac:dyDescent="0.35">
      <c r="A88"/>
      <c r="B88" s="49" t="s">
        <v>19</v>
      </c>
      <c r="C88" s="193">
        <v>0.12770000000000001</v>
      </c>
      <c r="D88" s="193"/>
      <c r="E88" s="51">
        <v>3.73E-2</v>
      </c>
      <c r="F88" s="51">
        <v>9.0399999999999994E-2</v>
      </c>
      <c r="G88" s="51">
        <v>0.2923</v>
      </c>
      <c r="H88" s="107">
        <v>0.7077</v>
      </c>
    </row>
    <row r="89" spans="1:8" x14ac:dyDescent="0.35">
      <c r="A89"/>
      <c r="B89" s="49" t="s">
        <v>54</v>
      </c>
      <c r="C89" s="193">
        <v>1.5699999999999999E-2</v>
      </c>
      <c r="D89" s="193"/>
      <c r="E89" s="51">
        <v>2E-3</v>
      </c>
      <c r="F89" s="51">
        <v>1.38E-2</v>
      </c>
      <c r="G89" s="51">
        <v>0.125</v>
      </c>
      <c r="H89" s="107">
        <v>0.875</v>
      </c>
    </row>
    <row r="90" spans="1:8" x14ac:dyDescent="0.35">
      <c r="A90"/>
      <c r="B90" s="49" t="s">
        <v>55</v>
      </c>
      <c r="C90" s="193">
        <v>2.1600000000000001E-2</v>
      </c>
      <c r="D90" s="193"/>
      <c r="E90" s="51">
        <v>7.9000000000000008E-3</v>
      </c>
      <c r="F90" s="51">
        <v>1.38E-2</v>
      </c>
      <c r="G90" s="51">
        <v>0.36359999999999998</v>
      </c>
      <c r="H90" s="107">
        <v>0.63639999999999997</v>
      </c>
    </row>
    <row r="91" spans="1:8" x14ac:dyDescent="0.35">
      <c r="A91"/>
      <c r="B91" s="49" t="s">
        <v>21</v>
      </c>
      <c r="C91" s="193">
        <v>2.75E-2</v>
      </c>
      <c r="D91" s="193"/>
      <c r="E91" s="51">
        <v>2.5499999999999998E-2</v>
      </c>
      <c r="F91" s="51">
        <v>2E-3</v>
      </c>
      <c r="G91" s="51">
        <v>0.92859999999999998</v>
      </c>
      <c r="H91" s="107">
        <v>7.1400000000000005E-2</v>
      </c>
    </row>
    <row r="92" spans="1:8" x14ac:dyDescent="0.35">
      <c r="A92"/>
      <c r="B92" s="49" t="s">
        <v>83</v>
      </c>
      <c r="C92" s="193">
        <v>3.3399999999999999E-2</v>
      </c>
      <c r="D92" s="193"/>
      <c r="E92" s="51">
        <v>2E-3</v>
      </c>
      <c r="F92" s="51">
        <v>3.1399999999999997E-2</v>
      </c>
      <c r="G92" s="51">
        <v>5.8799999999999998E-2</v>
      </c>
      <c r="H92" s="107">
        <v>0.94120000000000004</v>
      </c>
    </row>
    <row r="93" spans="1:8" x14ac:dyDescent="0.35">
      <c r="A93"/>
      <c r="B93" s="49" t="s">
        <v>23</v>
      </c>
      <c r="C93" s="193">
        <v>0.1336</v>
      </c>
      <c r="D93" s="193"/>
      <c r="E93" s="51">
        <v>1.18E-2</v>
      </c>
      <c r="F93" s="51">
        <v>0.12180000000000001</v>
      </c>
      <c r="G93" s="51">
        <v>8.8200000000000001E-2</v>
      </c>
      <c r="H93" s="107">
        <v>0.91180000000000005</v>
      </c>
    </row>
    <row r="94" spans="1:8" x14ac:dyDescent="0.35">
      <c r="A94"/>
      <c r="B94" s="49" t="s">
        <v>57</v>
      </c>
      <c r="C94" s="193">
        <v>0.56779999999999997</v>
      </c>
      <c r="D94" s="193"/>
      <c r="E94" s="51">
        <v>0.1336</v>
      </c>
      <c r="F94" s="51">
        <v>0.43419999999999997</v>
      </c>
      <c r="G94" s="51">
        <v>0.23530000000000001</v>
      </c>
      <c r="H94" s="107">
        <v>0.76470000000000005</v>
      </c>
    </row>
    <row r="95" spans="1:8" ht="29.5" thickBot="1" x14ac:dyDescent="0.4">
      <c r="A95"/>
      <c r="B95" s="53" t="s">
        <v>58</v>
      </c>
      <c r="C95" s="194">
        <v>0</v>
      </c>
      <c r="D95" s="194"/>
      <c r="E95" s="55">
        <v>0</v>
      </c>
      <c r="F95" s="55">
        <v>0</v>
      </c>
      <c r="G95" s="55">
        <v>0</v>
      </c>
      <c r="H95" s="108">
        <v>0</v>
      </c>
    </row>
    <row r="96" spans="1:8" ht="15" thickBot="1" x14ac:dyDescent="0.4">
      <c r="A96"/>
      <c r="B96" s="56"/>
      <c r="C96" s="192">
        <v>1</v>
      </c>
      <c r="D96" s="192"/>
      <c r="E96" s="139">
        <v>0.23180000000000001</v>
      </c>
      <c r="F96" s="139">
        <v>0.76819999999999999</v>
      </c>
      <c r="G96" s="140"/>
      <c r="H96" s="141"/>
    </row>
    <row r="97" spans="1:8" x14ac:dyDescent="0.35">
      <c r="A97"/>
      <c r="B97" s="142"/>
      <c r="C97" s="142"/>
      <c r="D97" s="142"/>
      <c r="E97" s="142"/>
      <c r="F97" s="142"/>
      <c r="G97" s="142"/>
      <c r="H97" s="142"/>
    </row>
    <row r="98" spans="1:8" ht="31" customHeight="1" x14ac:dyDescent="0.35">
      <c r="A98"/>
      <c r="B98" s="330" t="s">
        <v>94</v>
      </c>
      <c r="C98" s="330"/>
      <c r="D98" s="330"/>
      <c r="E98" s="330"/>
      <c r="F98" s="330"/>
      <c r="G98" s="330"/>
      <c r="H98" s="330"/>
    </row>
    <row r="99" spans="1:8" ht="15" thickBot="1" x14ac:dyDescent="0.4">
      <c r="A99"/>
      <c r="B99" s="63"/>
      <c r="C99"/>
      <c r="D99"/>
      <c r="E99"/>
      <c r="F99"/>
      <c r="G99"/>
      <c r="H99"/>
    </row>
    <row r="100" spans="1:8" ht="19" thickBot="1" x14ac:dyDescent="0.4">
      <c r="A100"/>
      <c r="B100" s="197">
        <v>2016</v>
      </c>
      <c r="C100" s="198"/>
      <c r="D100" s="76" t="s">
        <v>47</v>
      </c>
      <c r="E100" s="76"/>
      <c r="F100" s="76"/>
      <c r="G100" s="76"/>
      <c r="H100" s="110"/>
    </row>
    <row r="101" spans="1:8" ht="44" thickBot="1" x14ac:dyDescent="0.4">
      <c r="A101"/>
      <c r="B101" s="56" t="s">
        <v>48</v>
      </c>
      <c r="C101" s="195" t="s">
        <v>49</v>
      </c>
      <c r="D101" s="195"/>
      <c r="E101" s="105" t="s">
        <v>50</v>
      </c>
      <c r="F101" s="105" t="s">
        <v>51</v>
      </c>
      <c r="G101" s="105" t="s">
        <v>52</v>
      </c>
      <c r="H101" s="106" t="s">
        <v>53</v>
      </c>
    </row>
    <row r="102" spans="1:8" x14ac:dyDescent="0.35">
      <c r="A102"/>
      <c r="B102" s="49" t="s">
        <v>39</v>
      </c>
      <c r="C102" s="196">
        <v>6.6799999999999998E-2</v>
      </c>
      <c r="D102" s="196"/>
      <c r="E102" s="51">
        <v>1.26E-2</v>
      </c>
      <c r="F102" s="51">
        <v>5.4199999999999998E-2</v>
      </c>
      <c r="G102" s="51">
        <v>0.18920000000000001</v>
      </c>
      <c r="H102" s="107">
        <v>0.81079999999999997</v>
      </c>
    </row>
    <row r="103" spans="1:8" x14ac:dyDescent="0.35">
      <c r="A103"/>
      <c r="B103" s="49" t="s">
        <v>19</v>
      </c>
      <c r="C103" s="193">
        <v>0.13539999999999999</v>
      </c>
      <c r="D103" s="193"/>
      <c r="E103" s="51">
        <v>3.9699999999999999E-2</v>
      </c>
      <c r="F103" s="51">
        <v>9.5699999999999993E-2</v>
      </c>
      <c r="G103" s="51">
        <v>0.29330000000000001</v>
      </c>
      <c r="H103" s="107">
        <v>0.70669999999999999</v>
      </c>
    </row>
    <row r="104" spans="1:8" x14ac:dyDescent="0.35">
      <c r="A104"/>
      <c r="B104" s="49" t="s">
        <v>54</v>
      </c>
      <c r="C104" s="193">
        <v>1.26E-2</v>
      </c>
      <c r="D104" s="193"/>
      <c r="E104" s="51">
        <v>1.8E-3</v>
      </c>
      <c r="F104" s="51">
        <v>1.0800000000000001E-2</v>
      </c>
      <c r="G104" s="51">
        <v>0.1429</v>
      </c>
      <c r="H104" s="107">
        <v>0.85709999999999997</v>
      </c>
    </row>
    <row r="105" spans="1:8" x14ac:dyDescent="0.35">
      <c r="A105"/>
      <c r="B105" s="49" t="s">
        <v>55</v>
      </c>
      <c r="C105" s="193">
        <v>1.44E-2</v>
      </c>
      <c r="D105" s="193"/>
      <c r="E105" s="51">
        <v>3.5999999999999999E-3</v>
      </c>
      <c r="F105" s="51">
        <v>1.0800000000000001E-2</v>
      </c>
      <c r="G105" s="51">
        <v>0.25</v>
      </c>
      <c r="H105" s="107">
        <v>0.75</v>
      </c>
    </row>
    <row r="106" spans="1:8" x14ac:dyDescent="0.35">
      <c r="A106"/>
      <c r="B106" s="49" t="s">
        <v>21</v>
      </c>
      <c r="C106" s="193">
        <v>1.8100000000000002E-2</v>
      </c>
      <c r="D106" s="193"/>
      <c r="E106" s="51">
        <v>1.8100000000000002E-2</v>
      </c>
      <c r="F106" s="51">
        <v>0</v>
      </c>
      <c r="G106" s="51">
        <v>1</v>
      </c>
      <c r="H106" s="107">
        <v>0</v>
      </c>
    </row>
    <row r="107" spans="1:8" x14ac:dyDescent="0.35">
      <c r="A107"/>
      <c r="B107" s="49" t="s">
        <v>83</v>
      </c>
      <c r="C107" s="193">
        <v>1.26E-2</v>
      </c>
      <c r="D107" s="193"/>
      <c r="E107" s="51">
        <v>1.8E-3</v>
      </c>
      <c r="F107" s="51">
        <v>1.0800000000000001E-2</v>
      </c>
      <c r="G107" s="51">
        <v>0.1429</v>
      </c>
      <c r="H107" s="107">
        <v>0.85709999999999997</v>
      </c>
    </row>
    <row r="108" spans="1:8" x14ac:dyDescent="0.35">
      <c r="A108"/>
      <c r="B108" s="49" t="s">
        <v>23</v>
      </c>
      <c r="C108" s="193">
        <v>0.1462</v>
      </c>
      <c r="D108" s="193"/>
      <c r="E108" s="51">
        <v>1.44E-2</v>
      </c>
      <c r="F108" s="51">
        <v>0.1318</v>
      </c>
      <c r="G108" s="51">
        <v>9.8799999999999999E-2</v>
      </c>
      <c r="H108" s="107">
        <v>0.9012</v>
      </c>
    </row>
    <row r="109" spans="1:8" x14ac:dyDescent="0.35">
      <c r="A109"/>
      <c r="B109" s="49" t="s">
        <v>57</v>
      </c>
      <c r="C109" s="193">
        <v>0.59389999999999998</v>
      </c>
      <c r="D109" s="193"/>
      <c r="E109" s="51">
        <v>0.15340000000000001</v>
      </c>
      <c r="F109" s="51">
        <v>0.44040000000000001</v>
      </c>
      <c r="G109" s="51">
        <v>0.25840000000000002</v>
      </c>
      <c r="H109" s="107">
        <v>0.74160000000000004</v>
      </c>
    </row>
    <row r="110" spans="1:8" ht="29.5" thickBot="1" x14ac:dyDescent="0.4">
      <c r="A110"/>
      <c r="B110" s="53" t="s">
        <v>58</v>
      </c>
      <c r="C110" s="194">
        <v>0</v>
      </c>
      <c r="D110" s="194"/>
      <c r="E110" s="55">
        <v>0</v>
      </c>
      <c r="F110" s="55">
        <v>0</v>
      </c>
      <c r="G110" s="55">
        <v>0</v>
      </c>
      <c r="H110" s="108">
        <v>0</v>
      </c>
    </row>
    <row r="111" spans="1:8" ht="15" thickBot="1" x14ac:dyDescent="0.4">
      <c r="A111"/>
      <c r="B111" s="56"/>
      <c r="C111" s="192">
        <v>1</v>
      </c>
      <c r="D111" s="192"/>
      <c r="E111" s="139">
        <v>0.2455</v>
      </c>
      <c r="F111" s="139">
        <v>0.75449999999999995</v>
      </c>
      <c r="G111" s="140"/>
      <c r="H111" s="141"/>
    </row>
    <row r="112" spans="1:8" x14ac:dyDescent="0.35">
      <c r="A112"/>
      <c r="B112" s="142"/>
      <c r="C112" s="142"/>
      <c r="D112" s="142"/>
      <c r="E112" s="142"/>
      <c r="F112" s="142"/>
      <c r="G112" s="142"/>
      <c r="H112" s="142"/>
    </row>
    <row r="113" spans="1:8" ht="32.5" customHeight="1" x14ac:dyDescent="0.35">
      <c r="A113"/>
      <c r="B113" s="330" t="s">
        <v>97</v>
      </c>
      <c r="C113" s="330"/>
      <c r="D113" s="330"/>
      <c r="E113" s="330"/>
      <c r="F113" s="330"/>
      <c r="G113" s="330"/>
      <c r="H113" s="330"/>
    </row>
    <row r="114" spans="1:8" x14ac:dyDescent="0.35">
      <c r="A114"/>
      <c r="B114" s="63"/>
      <c r="C114"/>
      <c r="D114"/>
      <c r="E114"/>
      <c r="F114"/>
      <c r="G114"/>
      <c r="H114"/>
    </row>
    <row r="115" spans="1:8" ht="15" thickBot="1" x14ac:dyDescent="0.4">
      <c r="A115"/>
      <c r="B115" s="63" t="s">
        <v>98</v>
      </c>
      <c r="C115"/>
      <c r="D115"/>
      <c r="E115"/>
      <c r="F115"/>
      <c r="G115"/>
      <c r="H115"/>
    </row>
    <row r="116" spans="1:8" x14ac:dyDescent="0.35">
      <c r="A116"/>
      <c r="B116" s="65"/>
      <c r="C116" s="66" t="s">
        <v>61</v>
      </c>
      <c r="D116" s="66" t="s">
        <v>62</v>
      </c>
      <c r="E116" s="67" t="s">
        <v>43</v>
      </c>
      <c r="F116"/>
      <c r="G116"/>
      <c r="H116"/>
    </row>
    <row r="117" spans="1:8" x14ac:dyDescent="0.35">
      <c r="A117"/>
      <c r="B117" s="68" t="s">
        <v>63</v>
      </c>
      <c r="C117" s="69">
        <v>30</v>
      </c>
      <c r="D117" s="69">
        <v>5</v>
      </c>
      <c r="E117" s="70">
        <f>SUM(C117:D117)</f>
        <v>35</v>
      </c>
      <c r="F117"/>
      <c r="G117"/>
      <c r="H117"/>
    </row>
    <row r="118" spans="1:8" x14ac:dyDescent="0.35">
      <c r="A118"/>
      <c r="B118" s="68" t="s">
        <v>64</v>
      </c>
      <c r="C118" s="69">
        <v>52</v>
      </c>
      <c r="D118" s="69">
        <v>22</v>
      </c>
      <c r="E118" s="70">
        <f t="shared" ref="E118:E124" si="4">SUM(C118:D118)</f>
        <v>74</v>
      </c>
      <c r="F118"/>
      <c r="G118"/>
      <c r="H118"/>
    </row>
    <row r="119" spans="1:8" x14ac:dyDescent="0.35">
      <c r="A119"/>
      <c r="B119" s="68" t="s">
        <v>65</v>
      </c>
      <c r="C119" s="69">
        <v>4</v>
      </c>
      <c r="D119" s="69">
        <v>1</v>
      </c>
      <c r="E119" s="70">
        <f t="shared" si="4"/>
        <v>5</v>
      </c>
      <c r="F119"/>
      <c r="G119"/>
      <c r="H119"/>
    </row>
    <row r="120" spans="1:8" x14ac:dyDescent="0.35">
      <c r="A120"/>
      <c r="B120" s="68" t="s">
        <v>66</v>
      </c>
      <c r="C120" s="69">
        <v>6</v>
      </c>
      <c r="D120" s="69">
        <v>2</v>
      </c>
      <c r="E120" s="70">
        <f t="shared" si="4"/>
        <v>8</v>
      </c>
      <c r="F120"/>
      <c r="G120"/>
      <c r="H120"/>
    </row>
    <row r="121" spans="1:8" x14ac:dyDescent="0.35">
      <c r="A121"/>
      <c r="B121" s="68" t="s">
        <v>67</v>
      </c>
      <c r="C121" s="69">
        <v>0</v>
      </c>
      <c r="D121" s="69">
        <v>10</v>
      </c>
      <c r="E121" s="70">
        <f t="shared" si="4"/>
        <v>10</v>
      </c>
      <c r="F121"/>
      <c r="G121"/>
      <c r="H121"/>
    </row>
    <row r="122" spans="1:8" x14ac:dyDescent="0.35">
      <c r="A122"/>
      <c r="B122" s="68" t="s">
        <v>68</v>
      </c>
      <c r="C122" s="69">
        <v>5</v>
      </c>
      <c r="D122" s="69">
        <v>1</v>
      </c>
      <c r="E122" s="70">
        <f t="shared" si="4"/>
        <v>6</v>
      </c>
      <c r="F122"/>
      <c r="G122"/>
      <c r="H122"/>
    </row>
    <row r="123" spans="1:8" x14ac:dyDescent="0.35">
      <c r="A123"/>
      <c r="B123" s="68" t="s">
        <v>69</v>
      </c>
      <c r="C123" s="69">
        <v>68</v>
      </c>
      <c r="D123" s="69">
        <v>5</v>
      </c>
      <c r="E123" s="70">
        <f t="shared" si="4"/>
        <v>73</v>
      </c>
      <c r="F123"/>
      <c r="G123"/>
      <c r="H123"/>
    </row>
    <row r="124" spans="1:8" x14ac:dyDescent="0.35">
      <c r="A124"/>
      <c r="B124" s="68" t="s">
        <v>70</v>
      </c>
      <c r="C124" s="69">
        <v>249</v>
      </c>
      <c r="D124" s="69">
        <v>84</v>
      </c>
      <c r="E124" s="70">
        <f t="shared" si="4"/>
        <v>333</v>
      </c>
      <c r="F124"/>
      <c r="G124"/>
      <c r="H124"/>
    </row>
    <row r="125" spans="1:8" ht="15" thickBot="1" x14ac:dyDescent="0.4">
      <c r="A125"/>
      <c r="B125" s="71" t="s">
        <v>43</v>
      </c>
      <c r="C125" s="72">
        <f>SUM(C117:C124)</f>
        <v>414</v>
      </c>
      <c r="D125" s="72">
        <f>SUM(D117:D124)</f>
        <v>130</v>
      </c>
      <c r="E125" s="73">
        <v>544</v>
      </c>
      <c r="F125"/>
      <c r="G125"/>
      <c r="H125"/>
    </row>
    <row r="126" spans="1:8" x14ac:dyDescent="0.35">
      <c r="A126"/>
      <c r="B126" s="63"/>
      <c r="C126"/>
      <c r="D126"/>
      <c r="E126"/>
      <c r="F126"/>
      <c r="G126"/>
      <c r="H126"/>
    </row>
    <row r="127" spans="1:8" x14ac:dyDescent="0.35">
      <c r="A127"/>
      <c r="B127" s="63"/>
      <c r="C127"/>
      <c r="D127"/>
      <c r="E127"/>
      <c r="F127"/>
      <c r="G127"/>
      <c r="H127"/>
    </row>
    <row r="128" spans="1:8" x14ac:dyDescent="0.35">
      <c r="A128"/>
      <c r="B128" s="63"/>
      <c r="C128"/>
      <c r="D128"/>
      <c r="E128"/>
      <c r="F128"/>
      <c r="G128"/>
      <c r="H128"/>
    </row>
    <row r="129" spans="1:8" x14ac:dyDescent="0.35">
      <c r="A129"/>
      <c r="B129" s="63"/>
      <c r="C129"/>
      <c r="D129"/>
      <c r="E129"/>
      <c r="F129"/>
      <c r="G129"/>
      <c r="H129"/>
    </row>
    <row r="130" spans="1:8" ht="15" thickBot="1" x14ac:dyDescent="0.4">
      <c r="B130" s="111"/>
      <c r="C130" s="112"/>
      <c r="D130" s="112"/>
    </row>
    <row r="131" spans="1:8" ht="19" thickBot="1" x14ac:dyDescent="0.4">
      <c r="B131" s="197">
        <v>2018</v>
      </c>
      <c r="C131" s="198"/>
      <c r="D131" s="76" t="s">
        <v>47</v>
      </c>
      <c r="E131" s="76"/>
      <c r="F131" s="76"/>
      <c r="G131" s="76"/>
      <c r="H131" s="76"/>
    </row>
    <row r="132" spans="1:8" ht="44" thickBot="1" x14ac:dyDescent="0.4">
      <c r="B132" s="45" t="s">
        <v>48</v>
      </c>
      <c r="C132" s="46"/>
      <c r="D132" s="47" t="s">
        <v>49</v>
      </c>
      <c r="E132" s="47" t="s">
        <v>50</v>
      </c>
      <c r="F132" s="48" t="s">
        <v>51</v>
      </c>
      <c r="G132" s="48" t="s">
        <v>52</v>
      </c>
      <c r="H132" s="48" t="s">
        <v>53</v>
      </c>
    </row>
    <row r="133" spans="1:8" x14ac:dyDescent="0.35">
      <c r="B133" s="49" t="s">
        <v>39</v>
      </c>
      <c r="C133" s="11"/>
      <c r="D133" s="50">
        <v>6.3200000000000006E-2</v>
      </c>
      <c r="E133" s="51">
        <v>1.12E-2</v>
      </c>
      <c r="F133" s="52">
        <v>5.1999999999999998E-2</v>
      </c>
      <c r="G133" s="52">
        <v>0.17649999999999999</v>
      </c>
      <c r="H133" s="52">
        <v>0.82350000000000001</v>
      </c>
    </row>
    <row r="134" spans="1:8" x14ac:dyDescent="0.35">
      <c r="B134" s="49" t="s">
        <v>19</v>
      </c>
      <c r="C134" s="11"/>
      <c r="D134" s="50">
        <v>0.13009999999999999</v>
      </c>
      <c r="E134" s="51">
        <v>3.7199999999999997E-2</v>
      </c>
      <c r="F134" s="50">
        <v>9.2899999999999996E-2</v>
      </c>
      <c r="G134" s="50">
        <v>0.28570000000000001</v>
      </c>
      <c r="H134" s="50">
        <v>0.71430000000000005</v>
      </c>
    </row>
    <row r="135" spans="1:8" x14ac:dyDescent="0.35">
      <c r="B135" s="49" t="s">
        <v>54</v>
      </c>
      <c r="C135" s="11"/>
      <c r="D135" s="50">
        <v>9.2999999999999992E-3</v>
      </c>
      <c r="E135" s="51">
        <v>1.9E-3</v>
      </c>
      <c r="F135" s="50">
        <v>7.4000000000000003E-3</v>
      </c>
      <c r="G135" s="50">
        <v>0.2</v>
      </c>
      <c r="H135" s="50">
        <v>0.8</v>
      </c>
    </row>
    <row r="136" spans="1:8" x14ac:dyDescent="0.35">
      <c r="B136" s="49" t="s">
        <v>55</v>
      </c>
      <c r="C136" s="11"/>
      <c r="D136" s="50">
        <v>1.2999999999999999E-2</v>
      </c>
      <c r="E136" s="51">
        <v>1.9E-3</v>
      </c>
      <c r="F136" s="50">
        <v>1.12E-2</v>
      </c>
      <c r="G136" s="50">
        <v>0.1429</v>
      </c>
      <c r="H136" s="50">
        <v>0.85709999999999997</v>
      </c>
    </row>
    <row r="137" spans="1:8" x14ac:dyDescent="0.35">
      <c r="B137" s="49" t="s">
        <v>21</v>
      </c>
      <c r="C137" s="11"/>
      <c r="D137" s="50">
        <v>2.4199999999999999E-2</v>
      </c>
      <c r="E137" s="51">
        <v>2.0400000000000001E-2</v>
      </c>
      <c r="F137" s="50">
        <v>3.7000000000000002E-3</v>
      </c>
      <c r="G137" s="50">
        <v>0.84619999999999995</v>
      </c>
      <c r="H137" s="50">
        <v>0.15379999999999999</v>
      </c>
    </row>
    <row r="138" spans="1:8" x14ac:dyDescent="0.35">
      <c r="B138" s="49" t="s">
        <v>56</v>
      </c>
      <c r="C138" s="11"/>
      <c r="D138" s="50">
        <v>7.4000000000000003E-3</v>
      </c>
      <c r="E138" s="51">
        <v>1.9E-3</v>
      </c>
      <c r="F138" s="50">
        <v>5.5999999999999999E-3</v>
      </c>
      <c r="G138" s="50">
        <v>0.25</v>
      </c>
      <c r="H138" s="50">
        <v>0.75</v>
      </c>
    </row>
    <row r="139" spans="1:8" x14ac:dyDescent="0.35">
      <c r="B139" s="49" t="s">
        <v>23</v>
      </c>
      <c r="C139" s="11"/>
      <c r="D139" s="50">
        <v>0.1338</v>
      </c>
      <c r="E139" s="51">
        <v>9.2999999999999992E-3</v>
      </c>
      <c r="F139" s="50">
        <v>0.1245</v>
      </c>
      <c r="G139" s="50">
        <v>0.25</v>
      </c>
      <c r="H139" s="50">
        <v>0.75</v>
      </c>
    </row>
    <row r="140" spans="1:8" x14ac:dyDescent="0.35">
      <c r="B140" s="49" t="s">
        <v>57</v>
      </c>
      <c r="C140" s="11"/>
      <c r="D140" s="50">
        <v>0.61899999999999999</v>
      </c>
      <c r="E140" s="51">
        <v>0.13569999999999999</v>
      </c>
      <c r="F140" s="50">
        <v>0.48330000000000001</v>
      </c>
      <c r="G140" s="50">
        <v>6.9400000000000003E-2</v>
      </c>
      <c r="H140" s="50">
        <v>0.93059999999999998</v>
      </c>
    </row>
    <row r="141" spans="1:8" ht="29.5" thickBot="1" x14ac:dyDescent="0.4">
      <c r="B141" s="53" t="s">
        <v>58</v>
      </c>
      <c r="C141" s="11"/>
      <c r="D141" s="54">
        <v>0</v>
      </c>
      <c r="E141" s="55">
        <v>0</v>
      </c>
      <c r="F141" s="54">
        <v>0</v>
      </c>
      <c r="G141" s="54">
        <v>0</v>
      </c>
      <c r="H141" s="54">
        <v>0</v>
      </c>
    </row>
    <row r="142" spans="1:8" ht="15" thickBot="1" x14ac:dyDescent="0.4">
      <c r="B142" s="56"/>
      <c r="C142" s="57"/>
      <c r="D142" s="58">
        <v>1</v>
      </c>
      <c r="E142" s="59">
        <v>0.21929999999999999</v>
      </c>
      <c r="F142" s="59">
        <v>0.78069999999999995</v>
      </c>
      <c r="G142" s="57"/>
      <c r="H142" s="57"/>
    </row>
    <row r="143" spans="1:8" x14ac:dyDescent="0.35">
      <c r="B143" s="60"/>
      <c r="C143" s="60"/>
      <c r="D143" s="60"/>
      <c r="E143" s="60"/>
      <c r="F143" s="60"/>
      <c r="G143" s="60"/>
      <c r="H143" s="60"/>
    </row>
    <row r="144" spans="1:8" x14ac:dyDescent="0.35">
      <c r="B144" s="200" t="s">
        <v>59</v>
      </c>
      <c r="C144" s="200"/>
      <c r="D144" s="200"/>
      <c r="E144" s="200"/>
      <c r="F144" s="200"/>
      <c r="G144" s="200"/>
      <c r="H144" s="61"/>
    </row>
    <row r="145" spans="2:8" x14ac:dyDescent="0.35">
      <c r="B145" s="200"/>
      <c r="C145" s="200"/>
      <c r="D145" s="200"/>
      <c r="E145" s="200"/>
      <c r="F145" s="200"/>
      <c r="G145" s="200"/>
      <c r="H145" s="61"/>
    </row>
    <row r="146" spans="2:8" ht="15" thickBot="1" x14ac:dyDescent="0.4">
      <c r="B146" s="62"/>
      <c r="C146" s="11"/>
      <c r="D146" s="11"/>
      <c r="E146" s="11"/>
      <c r="F146" s="11"/>
      <c r="G146" s="11"/>
      <c r="H146" s="11"/>
    </row>
    <row r="147" spans="2:8" ht="15" thickBot="1" x14ac:dyDescent="0.4">
      <c r="B147" s="63" t="s">
        <v>60</v>
      </c>
      <c r="C147" s="64">
        <v>2019</v>
      </c>
      <c r="D147"/>
      <c r="E147"/>
      <c r="F147" s="11"/>
      <c r="G147" s="11"/>
      <c r="H147" s="11"/>
    </row>
    <row r="148" spans="2:8" x14ac:dyDescent="0.35">
      <c r="B148" s="65"/>
      <c r="C148" s="66" t="s">
        <v>61</v>
      </c>
      <c r="D148" s="66" t="s">
        <v>62</v>
      </c>
      <c r="E148" s="67" t="s">
        <v>43</v>
      </c>
      <c r="F148" s="11"/>
      <c r="G148" s="11"/>
      <c r="H148" s="11"/>
    </row>
    <row r="149" spans="2:8" x14ac:dyDescent="0.35">
      <c r="B149" s="68" t="s">
        <v>63</v>
      </c>
      <c r="C149" s="69">
        <v>25</v>
      </c>
      <c r="D149" s="69">
        <v>9</v>
      </c>
      <c r="E149" s="70">
        <v>34</v>
      </c>
      <c r="F149" s="11"/>
      <c r="G149" s="11"/>
      <c r="H149" s="11"/>
    </row>
    <row r="150" spans="2:8" x14ac:dyDescent="0.35">
      <c r="B150" s="68" t="s">
        <v>64</v>
      </c>
      <c r="C150" s="69">
        <v>43</v>
      </c>
      <c r="D150" s="69">
        <v>17</v>
      </c>
      <c r="E150" s="70">
        <v>60</v>
      </c>
      <c r="F150" s="11"/>
      <c r="G150" s="11"/>
      <c r="H150" s="11"/>
    </row>
    <row r="151" spans="2:8" x14ac:dyDescent="0.35">
      <c r="B151" s="68" t="s">
        <v>65</v>
      </c>
      <c r="C151" s="69">
        <v>3</v>
      </c>
      <c r="D151" s="69">
        <v>4</v>
      </c>
      <c r="E151" s="70">
        <v>7</v>
      </c>
      <c r="F151" s="11"/>
      <c r="G151" s="11"/>
      <c r="H151" s="11"/>
    </row>
    <row r="152" spans="2:8" x14ac:dyDescent="0.35">
      <c r="B152" s="68" t="s">
        <v>66</v>
      </c>
      <c r="C152" s="69">
        <v>5</v>
      </c>
      <c r="D152" s="69">
        <v>1</v>
      </c>
      <c r="E152" s="70">
        <v>6</v>
      </c>
      <c r="F152" s="11"/>
      <c r="G152" s="11"/>
      <c r="H152" s="11"/>
    </row>
    <row r="153" spans="2:8" x14ac:dyDescent="0.35">
      <c r="B153" s="68" t="s">
        <v>67</v>
      </c>
      <c r="C153" s="69">
        <v>0</v>
      </c>
      <c r="D153" s="69">
        <v>8</v>
      </c>
      <c r="E153" s="70">
        <v>8</v>
      </c>
      <c r="F153" s="11"/>
      <c r="G153" s="11"/>
      <c r="H153" s="11"/>
    </row>
    <row r="154" spans="2:8" x14ac:dyDescent="0.35">
      <c r="B154" s="68" t="s">
        <v>68</v>
      </c>
      <c r="C154" s="69">
        <v>2</v>
      </c>
      <c r="D154" s="69">
        <v>0</v>
      </c>
      <c r="E154" s="70">
        <v>2</v>
      </c>
      <c r="F154" s="11"/>
      <c r="G154" s="11"/>
      <c r="H154" s="11"/>
    </row>
    <row r="155" spans="2:8" x14ac:dyDescent="0.35">
      <c r="B155" s="68" t="s">
        <v>69</v>
      </c>
      <c r="C155" s="69">
        <v>64</v>
      </c>
      <c r="D155" s="69">
        <v>6</v>
      </c>
      <c r="E155" s="70">
        <v>70</v>
      </c>
      <c r="F155" s="11"/>
      <c r="G155" s="11"/>
      <c r="H155" s="11"/>
    </row>
    <row r="156" spans="2:8" x14ac:dyDescent="0.35">
      <c r="B156" s="68" t="s">
        <v>70</v>
      </c>
      <c r="C156" s="69">
        <v>259</v>
      </c>
      <c r="D156" s="69">
        <v>78</v>
      </c>
      <c r="E156" s="70">
        <v>337</v>
      </c>
      <c r="F156" s="11"/>
      <c r="G156" s="11"/>
      <c r="H156" s="11"/>
    </row>
    <row r="157" spans="2:8" ht="15" thickBot="1" x14ac:dyDescent="0.4">
      <c r="B157" s="71" t="s">
        <v>43</v>
      </c>
      <c r="C157" s="72">
        <v>401</v>
      </c>
      <c r="D157" s="72">
        <v>123</v>
      </c>
      <c r="E157" s="73">
        <v>524</v>
      </c>
      <c r="F157" s="11"/>
      <c r="G157" s="11"/>
      <c r="H157" s="11"/>
    </row>
    <row r="158" spans="2:8" x14ac:dyDescent="0.35">
      <c r="B158" s="11"/>
      <c r="C158" s="11"/>
      <c r="D158" s="11"/>
      <c r="E158" s="11"/>
      <c r="F158" s="11"/>
      <c r="G158" s="11"/>
      <c r="H158" s="11"/>
    </row>
    <row r="159" spans="2:8" x14ac:dyDescent="0.35">
      <c r="B159" s="11"/>
      <c r="C159" s="11"/>
      <c r="D159" s="11"/>
      <c r="E159" s="11"/>
      <c r="F159" s="11"/>
      <c r="G159" s="11"/>
      <c r="H159" s="11"/>
    </row>
  </sheetData>
  <mergeCells count="32">
    <mergeCell ref="B113:H113"/>
    <mergeCell ref="B144:G145"/>
    <mergeCell ref="A1:N1"/>
    <mergeCell ref="A2:I2"/>
    <mergeCell ref="B131:C131"/>
    <mergeCell ref="C59:G59"/>
    <mergeCell ref="C72:G72"/>
    <mergeCell ref="B85:C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B100:C100"/>
    <mergeCell ref="B98:H98"/>
    <mergeCell ref="C101:D101"/>
    <mergeCell ref="C102:D102"/>
    <mergeCell ref="C103:D103"/>
    <mergeCell ref="C104:D104"/>
    <mergeCell ref="C105:D105"/>
    <mergeCell ref="C111:D111"/>
    <mergeCell ref="C106:D106"/>
    <mergeCell ref="C107:D107"/>
    <mergeCell ref="C108:D108"/>
    <mergeCell ref="C109:D109"/>
    <mergeCell ref="C110:D110"/>
  </mergeCells>
  <pageMargins left="0.7" right="0.7" top="0.75" bottom="0.75" header="0.3" footer="0.3"/>
  <pageSetup paperSize="9" orientation="portrait" r:id="rId1"/>
  <headerFooter>
    <oddHeader>&amp;L&amp;A&amp;C&amp;G&amp;R&amp;P af &amp;N</oddHeader>
    <oddFooter>&amp;C&amp;"-,Bold"https://www.sjalfbaerni.is</oddFooter>
  </headerFooter>
  <rowBreaks count="1" manualBreakCount="1">
    <brk id="84" max="7" man="1"/>
  </rowBreaks>
  <colBreaks count="1" manualBreakCount="1">
    <brk id="8" max="157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 codeName="Sheet4">
    <tabColor theme="7" tint="0.59999389629810485"/>
  </sheetPr>
  <dimension ref="A1:Y46"/>
  <sheetViews>
    <sheetView view="pageLayout" topLeftCell="A19" zoomScaleNormal="100" workbookViewId="0">
      <selection activeCell="E30" sqref="E30"/>
    </sheetView>
  </sheetViews>
  <sheetFormatPr defaultColWidth="9.26953125" defaultRowHeight="14.5" x14ac:dyDescent="0.35"/>
  <cols>
    <col min="1" max="1" width="29.26953125" style="1" bestFit="1" customWidth="1"/>
    <col min="2" max="7" width="16" style="1" customWidth="1"/>
    <col min="8" max="8" width="27.453125" style="1" bestFit="1" customWidth="1"/>
    <col min="9" max="16384" width="9.26953125" style="1"/>
  </cols>
  <sheetData>
    <row r="1" spans="1:25" s="4" customFormat="1" ht="21" x14ac:dyDescent="0.5">
      <c r="A1" s="185" t="s">
        <v>30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5" customHeight="1" x14ac:dyDescent="0.35">
      <c r="A2" s="184" t="s">
        <v>31</v>
      </c>
      <c r="B2" s="184"/>
      <c r="C2" s="184"/>
      <c r="D2" s="184"/>
      <c r="E2" s="184"/>
      <c r="F2" s="184"/>
      <c r="G2" s="184"/>
      <c r="H2" s="184"/>
      <c r="I2" s="5"/>
      <c r="J2" s="5"/>
      <c r="K2" s="5"/>
      <c r="L2" s="5"/>
      <c r="M2" s="2"/>
      <c r="N2" s="2"/>
      <c r="O2" s="2"/>
      <c r="P2" s="2"/>
      <c r="Q2" s="2"/>
      <c r="R2" s="2"/>
      <c r="S2" s="2"/>
    </row>
    <row r="3" spans="1:25" x14ac:dyDescent="0.35">
      <c r="A3" s="3"/>
      <c r="D3" s="3"/>
      <c r="E3" s="3"/>
      <c r="I3" s="322" t="s">
        <v>130</v>
      </c>
      <c r="J3" s="322" t="s">
        <v>136</v>
      </c>
      <c r="K3" s="3" t="s">
        <v>135</v>
      </c>
      <c r="L3" s="3"/>
    </row>
    <row r="4" spans="1:25" ht="15" customHeight="1" x14ac:dyDescent="0.45">
      <c r="A4" s="329">
        <v>2019</v>
      </c>
      <c r="B4" s="322" t="s">
        <v>129</v>
      </c>
      <c r="C4" s="322" t="s">
        <v>130</v>
      </c>
      <c r="D4" s="322" t="s">
        <v>131</v>
      </c>
      <c r="E4" s="322" t="s">
        <v>132</v>
      </c>
      <c r="F4" s="322" t="s">
        <v>133</v>
      </c>
      <c r="G4" s="322" t="s">
        <v>134</v>
      </c>
      <c r="H4" s="8" t="s">
        <v>18</v>
      </c>
      <c r="I4" s="75">
        <f>'Frumgögn Alcoa Fjarðaál'!E149/'Frumgögn Alcoa Fjarðaál'!$E$157</f>
        <v>6.4885496183206104E-2</v>
      </c>
      <c r="J4" s="75">
        <f>'Frumgögn Landsvirkjun'!E184/'Frumgögn Landsvirkjun'!$E$189</f>
        <v>0.13732394366197184</v>
      </c>
      <c r="K4" s="75">
        <f>'Frumgögn Hagstofa'!R8/'Frumgögn Hagstofa'!R7</f>
        <v>0.10939830929885629</v>
      </c>
      <c r="M4" s="306"/>
      <c r="N4" s="11"/>
      <c r="Q4"/>
    </row>
    <row r="5" spans="1:25" x14ac:dyDescent="0.35">
      <c r="A5" t="s">
        <v>82</v>
      </c>
      <c r="B5" s="75">
        <f>'Frumgögn Alcoa Fjarðaál'!C149/'Frumgögn Alcoa Fjarðaál'!$E$157</f>
        <v>4.7709923664122141E-2</v>
      </c>
      <c r="C5" s="75">
        <f>'Frumgögn Alcoa Fjarðaál'!D149/'Frumgögn Alcoa Fjarðaál'!$E$157</f>
        <v>1.717557251908397E-2</v>
      </c>
      <c r="D5" s="75">
        <f>'Frumgögn Landsvirkjun'!C184/'Frumgögn Landsvirkjun'!$E$189</f>
        <v>4.2253521126760563E-2</v>
      </c>
      <c r="E5" s="75">
        <f>'Frumgögn Landsvirkjun'!D184/'Frumgögn Landsvirkjun'!$E$189</f>
        <v>9.5070422535211266E-2</v>
      </c>
      <c r="F5" s="75">
        <f>'Frumgögn Hagstofa'!R28/'Frumgögn Hagstofa'!R7</f>
        <v>4.4753853804077572E-2</v>
      </c>
      <c r="G5" s="75">
        <f>'Frumgögn Hagstofa'!R18/'Frumgögn Hagstofa'!R7</f>
        <v>6.4644455494778721E-2</v>
      </c>
      <c r="H5" s="8" t="s">
        <v>19</v>
      </c>
      <c r="I5" s="75">
        <f>'Frumgögn Alcoa Fjarðaál'!E150/'Frumgögn Alcoa Fjarðaál'!$E$157</f>
        <v>0.11450381679389313</v>
      </c>
      <c r="J5" s="75">
        <f>'Frumgögn Landsvirkjun'!E185/'Frumgögn Landsvirkjun'!$E$189</f>
        <v>0.426056338028169</v>
      </c>
      <c r="K5" s="75">
        <f>'Frumgögn Hagstofa'!R9/'Frumgögn Hagstofa'!R7</f>
        <v>0.24316260566882147</v>
      </c>
    </row>
    <row r="6" spans="1:25" x14ac:dyDescent="0.35">
      <c r="A6" t="s">
        <v>19</v>
      </c>
      <c r="B6" s="75">
        <f>'Frumgögn Alcoa Fjarðaál'!C150/'Frumgögn Alcoa Fjarðaál'!$E$157</f>
        <v>8.2061068702290074E-2</v>
      </c>
      <c r="C6" s="75">
        <f>'Frumgögn Alcoa Fjarðaál'!D150/'Frumgögn Alcoa Fjarðaál'!$E$157</f>
        <v>3.2442748091603052E-2</v>
      </c>
      <c r="D6" s="75">
        <f>'Frumgögn Landsvirkjun'!C185/'Frumgögn Landsvirkjun'!$E$189</f>
        <v>0.12676056338028169</v>
      </c>
      <c r="E6" s="75">
        <f>'Frumgögn Landsvirkjun'!D185/'Frumgögn Landsvirkjun'!$E$189</f>
        <v>0.29929577464788731</v>
      </c>
      <c r="F6" s="75">
        <f>'Frumgögn Hagstofa'!R29/'Frumgögn Hagstofa'!R7</f>
        <v>0.14122327200397813</v>
      </c>
      <c r="G6" s="75">
        <f>'Frumgögn Hagstofa'!R19/'Frumgögn Hagstofa'!R7</f>
        <v>0.10193933366484337</v>
      </c>
      <c r="H6" s="8"/>
      <c r="I6" s="75">
        <f>'Frumgögn Alcoa Fjarðaál'!E151/'Frumgögn Alcoa Fjarðaál'!$E$157</f>
        <v>1.3358778625954198E-2</v>
      </c>
      <c r="J6" s="301"/>
    </row>
    <row r="7" spans="1:25" x14ac:dyDescent="0.35">
      <c r="A7" t="s">
        <v>54</v>
      </c>
      <c r="B7" s="75">
        <f>'Frumgögn Alcoa Fjarðaál'!C151/'Frumgögn Alcoa Fjarðaál'!$E$157</f>
        <v>5.7251908396946565E-3</v>
      </c>
      <c r="C7" s="75">
        <f>'Frumgögn Alcoa Fjarðaál'!D151/'Frumgögn Alcoa Fjarðaál'!$E$157</f>
        <v>7.6335877862595417E-3</v>
      </c>
      <c r="D7" s="301"/>
      <c r="E7" s="301"/>
      <c r="F7" s="323"/>
      <c r="G7" s="301"/>
      <c r="H7" s="8" t="s">
        <v>20</v>
      </c>
      <c r="I7" s="75">
        <f>'Frumgögn Alcoa Fjarðaál'!E152/'Frumgögn Alcoa Fjarðaál'!$E$157</f>
        <v>1.1450381679389313E-2</v>
      </c>
      <c r="J7" s="301"/>
      <c r="K7" s="75">
        <f>'Frumgögn Hagstofa'!R10/'Frumgögn Hagstofa'!R7</f>
        <v>0.13774241670810541</v>
      </c>
    </row>
    <row r="8" spans="1:25" x14ac:dyDescent="0.35">
      <c r="A8" t="s">
        <v>55</v>
      </c>
      <c r="B8" s="75">
        <f>'Frumgögn Alcoa Fjarðaál'!C152/'Frumgögn Alcoa Fjarðaál'!$E$157</f>
        <v>9.5419847328244278E-3</v>
      </c>
      <c r="C8" s="75">
        <f>'Frumgögn Alcoa Fjarðaál'!D152/'Frumgögn Alcoa Fjarðaál'!$E$157</f>
        <v>1.9083969465648854E-3</v>
      </c>
      <c r="D8" s="301"/>
      <c r="E8" s="301"/>
      <c r="F8" s="75">
        <f>'Frumgögn Hagstofa'!R30/'Frumgögn Hagstofa'!R7</f>
        <v>6.9617105917454E-2</v>
      </c>
      <c r="G8" s="75">
        <f>'Frumgögn Hagstofa'!R20/'Frumgögn Hagstofa'!R7</f>
        <v>6.8125310790651414E-2</v>
      </c>
      <c r="H8" s="8" t="s">
        <v>21</v>
      </c>
      <c r="I8" s="75">
        <f>'Frumgögn Alcoa Fjarðaál'!E153/'Frumgögn Alcoa Fjarðaál'!$E$157</f>
        <v>1.5267175572519083E-2</v>
      </c>
      <c r="J8" s="75">
        <f>'Frumgögn Landsvirkjun'!E186/'Frumgögn Landsvirkjun'!$E$189</f>
        <v>6.6901408450704219E-2</v>
      </c>
      <c r="K8" s="75">
        <f>'Frumgögn Hagstofa'!R11/'Frumgögn Hagstofa'!R7</f>
        <v>4.7240179015415218E-2</v>
      </c>
    </row>
    <row r="9" spans="1:25" x14ac:dyDescent="0.35">
      <c r="A9" t="s">
        <v>21</v>
      </c>
      <c r="B9" s="75">
        <f>'Frumgögn Alcoa Fjarðaál'!C153/'Frumgögn Alcoa Fjarðaál'!$E$157</f>
        <v>0</v>
      </c>
      <c r="C9" s="75">
        <f>'Frumgögn Alcoa Fjarðaál'!D153/'Frumgögn Alcoa Fjarðaál'!$E$157</f>
        <v>1.5267175572519083E-2</v>
      </c>
      <c r="D9" s="75">
        <f>'Frumgögn Landsvirkjun'!C186/'Frumgögn Landsvirkjun'!$E$189</f>
        <v>6.3380281690140844E-2</v>
      </c>
      <c r="E9" s="75">
        <f>'Frumgögn Landsvirkjun'!D186/'Frumgögn Landsvirkjun'!$E$189</f>
        <v>3.5211267605633804E-3</v>
      </c>
      <c r="F9" s="75">
        <f>'Frumgögn Hagstofa'!R31/'Frumgögn Hagstofa'!$R$7</f>
        <v>3.7294878170064646E-2</v>
      </c>
      <c r="G9" s="75">
        <f>'Frumgögn Hagstofa'!R21/'Frumgögn Hagstofa'!R7</f>
        <v>9.9453008453505715E-3</v>
      </c>
      <c r="H9" s="8" t="s">
        <v>22</v>
      </c>
      <c r="I9" s="75">
        <f>'Frumgögn Alcoa Fjarðaál'!E154/'Frumgögn Alcoa Fjarðaál'!$E$157</f>
        <v>3.8167938931297708E-3</v>
      </c>
      <c r="J9" s="301"/>
      <c r="K9" s="75">
        <f>'Frumgögn Hagstofa'!R12/'Frumgögn Hagstofa'!R7</f>
        <v>0.23023371456986574</v>
      </c>
    </row>
    <row r="10" spans="1:25" x14ac:dyDescent="0.35">
      <c r="A10" t="s">
        <v>83</v>
      </c>
      <c r="B10" s="75">
        <f>'Frumgögn Alcoa Fjarðaál'!C154/'Frumgögn Alcoa Fjarðaál'!$E$157</f>
        <v>3.8167938931297708E-3</v>
      </c>
      <c r="C10" s="75">
        <f>'Frumgögn Alcoa Fjarðaál'!D154/'Frumgögn Alcoa Fjarðaál'!$E$157</f>
        <v>0</v>
      </c>
      <c r="D10" s="301"/>
      <c r="E10" s="301"/>
      <c r="F10" s="75">
        <f>'Frumgögn Hagstofa'!R32/'Frumgögn Hagstofa'!R7</f>
        <v>0.13227250124316262</v>
      </c>
      <c r="G10" s="75">
        <f>'Frumgögn Hagstofa'!R22/'Frumgögn Hagstofa'!R7</f>
        <v>9.7961213326703128E-2</v>
      </c>
      <c r="H10" s="8" t="s">
        <v>23</v>
      </c>
      <c r="I10" s="75">
        <f>'Frumgögn Alcoa Fjarðaál'!E155/'Frumgögn Alcoa Fjarðaál'!$E$157</f>
        <v>0.13358778625954199</v>
      </c>
      <c r="J10" s="75">
        <f>'Frumgögn Landsvirkjun'!E187/'Frumgögn Landsvirkjun'!$E$189</f>
        <v>0.30281690140845069</v>
      </c>
      <c r="K10" s="75">
        <f>'Frumgögn Hagstofa'!R14/'Frumgögn Hagstofa'!R7</f>
        <v>9.8955743411238195E-2</v>
      </c>
    </row>
    <row r="11" spans="1:25" x14ac:dyDescent="0.35">
      <c r="A11" t="s">
        <v>23</v>
      </c>
      <c r="B11" s="75">
        <f>'Frumgögn Alcoa Fjarðaál'!C155/'Frumgögn Alcoa Fjarðaál'!$E$157</f>
        <v>0.12213740458015267</v>
      </c>
      <c r="C11" s="75">
        <f>'Frumgögn Alcoa Fjarðaál'!D155/'Frumgögn Alcoa Fjarðaál'!$E$157</f>
        <v>1.1450381679389313E-2</v>
      </c>
      <c r="D11" s="75">
        <f>'Frumgögn Landsvirkjun'!C187/'Frumgögn Landsvirkjun'!$E$189</f>
        <v>3.5211267605633804E-3</v>
      </c>
      <c r="E11" s="75">
        <f>'Frumgögn Landsvirkjun'!D187/'Frumgögn Landsvirkjun'!$E$189</f>
        <v>0.29929577464788731</v>
      </c>
      <c r="F11" s="75">
        <f>'Frumgögn Hagstofa'!R34/'Frumgögn Hagstofa'!R7</f>
        <v>7.4589756340129286E-3</v>
      </c>
      <c r="G11" s="75">
        <f>'Frumgögn Hagstofa'!R24/'Frumgögn Hagstofa'!R7</f>
        <v>9.1994032819492796E-2</v>
      </c>
      <c r="H11" s="8" t="s">
        <v>24</v>
      </c>
      <c r="I11" s="75">
        <f>'Frumgögn Alcoa Fjarðaál'!E156/'Frumgögn Alcoa Fjarðaál'!$E$157</f>
        <v>0.64312977099236646</v>
      </c>
      <c r="J11" s="301"/>
      <c r="K11" s="75">
        <f>'Frumgögn Hagstofa'!R15/'Frumgögn Hagstofa'!R7</f>
        <v>4.9229239184485331E-2</v>
      </c>
    </row>
    <row r="12" spans="1:25" x14ac:dyDescent="0.35">
      <c r="A12" t="s">
        <v>57</v>
      </c>
      <c r="B12" s="75">
        <f>'Frumgögn Alcoa Fjarðaál'!C156/'Frumgögn Alcoa Fjarðaál'!$E$157</f>
        <v>0.49427480916030536</v>
      </c>
      <c r="C12" s="75">
        <f>'Frumgögn Alcoa Fjarðaál'!D156/'Frumgögn Alcoa Fjarðaál'!$E$157</f>
        <v>0.14885496183206107</v>
      </c>
      <c r="D12" s="301"/>
      <c r="E12" s="301"/>
      <c r="F12" s="75">
        <f>'Frumgögn Hagstofa'!R35/'Frumgögn Hagstofa'!$R$7</f>
        <v>3.4808552958727002E-3</v>
      </c>
      <c r="G12" s="75">
        <f>'Frumgögn Hagstofa'!R25/'Frumgögn Hagstofa'!R7</f>
        <v>4.5748383888612631E-2</v>
      </c>
      <c r="H12" s="8" t="s">
        <v>25</v>
      </c>
      <c r="I12" s="301"/>
      <c r="J12" s="75">
        <f>'Frumgögn Landsvirkjun'!E188/'Frumgögn Landsvirkjun'!$E$189</f>
        <v>6.6901408450704219E-2</v>
      </c>
      <c r="K12" s="75">
        <f>'Frumgögn Hagstofa'!R16/'Frumgögn Hagstofa'!R7</f>
        <v>5.370462456489309E-2</v>
      </c>
    </row>
    <row r="13" spans="1:25" x14ac:dyDescent="0.35">
      <c r="A13" s="102" t="s">
        <v>58</v>
      </c>
      <c r="B13" s="301"/>
      <c r="C13" s="301"/>
      <c r="D13" s="75">
        <f>'Frumgögn Landsvirkjun'!C188/'Frumgögn Landsvirkjun'!$E$189</f>
        <v>5.6338028169014086E-2</v>
      </c>
      <c r="E13" s="75">
        <f>'Frumgögn Landsvirkjun'!D188/'Frumgögn Landsvirkjun'!$E$189</f>
        <v>1.0563380281690141E-2</v>
      </c>
      <c r="F13" s="75">
        <f>'Frumgögn Hagstofa'!R36/'Frumgögn Hagstofa'!$R$7</f>
        <v>2.0885131775236199E-2</v>
      </c>
      <c r="G13" s="75">
        <f>'Frumgögn Hagstofa'!R26/'Frumgögn Hagstofa'!R7</f>
        <v>3.2819492789656887E-2</v>
      </c>
    </row>
    <row r="14" spans="1:25" x14ac:dyDescent="0.35">
      <c r="F14" s="75"/>
    </row>
    <row r="15" spans="1:25" x14ac:dyDescent="0.35">
      <c r="F15" s="75"/>
    </row>
    <row r="16" spans="1:25" ht="18.5" x14ac:dyDescent="0.45">
      <c r="A16" s="329">
        <v>2007</v>
      </c>
      <c r="B16" s="322" t="s">
        <v>129</v>
      </c>
      <c r="C16" s="322" t="s">
        <v>130</v>
      </c>
      <c r="D16" s="322" t="s">
        <v>131</v>
      </c>
      <c r="E16" s="322" t="s">
        <v>132</v>
      </c>
      <c r="F16" s="322" t="s">
        <v>133</v>
      </c>
      <c r="G16" s="322" t="s">
        <v>134</v>
      </c>
    </row>
    <row r="17" spans="1:8" x14ac:dyDescent="0.35">
      <c r="A17" t="s">
        <v>82</v>
      </c>
      <c r="B17" s="75">
        <f>Birting!C8*Birting!B8</f>
        <v>1.1259E-2</v>
      </c>
      <c r="C17" s="75">
        <f>Birting!D8*Birting!B8</f>
        <v>1.5740999999999998E-2</v>
      </c>
      <c r="D17" s="75">
        <f>Birting!C23*Birting!B23</f>
        <v>2.2950000000000002E-2</v>
      </c>
      <c r="E17" s="75">
        <f>Birting!B23*Birting!D23</f>
        <v>0.14705000000000001</v>
      </c>
      <c r="F17" s="75">
        <f>'Frumgögn Hagstofa'!F28/'Frumgögn Hagstofa'!$F$7</f>
        <v>2.8169014084507043E-2</v>
      </c>
      <c r="G17" s="75">
        <f>'Frumgögn Hagstofa'!F18/'Frumgögn Hagstofa'!$F$7</f>
        <v>6.5915492957746485E-2</v>
      </c>
      <c r="H17" s="8"/>
    </row>
    <row r="18" spans="1:8" x14ac:dyDescent="0.35">
      <c r="A18" t="s">
        <v>19</v>
      </c>
      <c r="B18" s="75">
        <f>Birting!C9*Birting!B9</f>
        <v>2.2203999999999998E-2</v>
      </c>
      <c r="C18" s="75">
        <f>Birting!D9*Birting!B9</f>
        <v>6.8795999999999996E-2</v>
      </c>
      <c r="D18" s="75">
        <f>Birting!C24*Birting!B24</f>
        <v>2.7455999999999998E-2</v>
      </c>
      <c r="E18" s="75">
        <f>Birting!B24*Birting!D24</f>
        <v>6.8543999999999994E-2</v>
      </c>
      <c r="F18" s="75">
        <f>'Frumgögn Hagstofa'!F29/'Frumgögn Hagstofa'!$F$7</f>
        <v>8.9577464788732394E-2</v>
      </c>
      <c r="G18" s="75">
        <f>'Frumgögn Hagstofa'!F19/'Frumgögn Hagstofa'!$F$7</f>
        <v>8.5633802816901403E-2</v>
      </c>
      <c r="H18" s="8"/>
    </row>
    <row r="19" spans="1:8" x14ac:dyDescent="0.35">
      <c r="A19" t="s">
        <v>54</v>
      </c>
      <c r="B19" s="75">
        <f>Birting!C10*Birting!B10</f>
        <v>4.4099999999999999E-3</v>
      </c>
      <c r="C19" s="75">
        <f>Birting!D10*Birting!B10</f>
        <v>3.7590000000000005E-2</v>
      </c>
      <c r="D19" s="75">
        <f>Birting!C25*Birting!B25</f>
        <v>1.38E-2</v>
      </c>
      <c r="E19" s="75">
        <f>Birting!B25*Birting!D25</f>
        <v>7.8199999999999992E-2</v>
      </c>
      <c r="F19" s="323">
        <v>0</v>
      </c>
      <c r="G19" s="323"/>
      <c r="H19" s="8"/>
    </row>
    <row r="20" spans="1:8" x14ac:dyDescent="0.35">
      <c r="A20" t="s">
        <v>55</v>
      </c>
      <c r="B20" s="75">
        <f>Birting!C11*Birting!B11</f>
        <v>3.3138000000000001E-2</v>
      </c>
      <c r="C20" s="75">
        <f>Birting!D11*Birting!B11</f>
        <v>9.2862E-2</v>
      </c>
      <c r="D20" s="75">
        <f>Birting!C26*Birting!B26</f>
        <v>4.1309999999999999E-2</v>
      </c>
      <c r="E20" s="75">
        <f>Birting!B26*Birting!D26</f>
        <v>0.20168999999999998</v>
      </c>
      <c r="F20" s="75">
        <f>'Frumgögn Hagstofa'!F30/'Frumgögn Hagstofa'!$F$7</f>
        <v>9.802816901408451E-2</v>
      </c>
      <c r="G20" s="75">
        <f>'Frumgögn Hagstofa'!F20/'Frumgögn Hagstofa'!$F$7</f>
        <v>6.2535211267605639E-2</v>
      </c>
      <c r="H20" s="8"/>
    </row>
    <row r="21" spans="1:8" x14ac:dyDescent="0.35">
      <c r="A21" t="s">
        <v>21</v>
      </c>
      <c r="B21" s="75">
        <f>Birting!C12*Birting!B12</f>
        <v>2.4E-2</v>
      </c>
      <c r="C21" s="75">
        <f>Birting!D12*Birting!B12</f>
        <v>0</v>
      </c>
      <c r="D21" s="75">
        <f>Birting!C27*Birting!B27</f>
        <v>8.7399999999999992E-2</v>
      </c>
      <c r="E21" s="75">
        <f>Birting!B27*Birting!D27</f>
        <v>4.5999999999999999E-3</v>
      </c>
      <c r="F21" s="75">
        <f>'Frumgögn Hagstofa'!F31/'Frumgögn Hagstofa'!$F$7</f>
        <v>5.7464788732394363E-2</v>
      </c>
      <c r="G21" s="75">
        <f>'Frumgögn Hagstofa'!F21/'Frumgögn Hagstofa'!$F$7</f>
        <v>1.0140845070422535E-2</v>
      </c>
      <c r="H21" s="8"/>
    </row>
    <row r="22" spans="1:8" x14ac:dyDescent="0.35">
      <c r="A22" t="s">
        <v>83</v>
      </c>
      <c r="B22" s="75">
        <v>0</v>
      </c>
      <c r="C22" s="75">
        <v>0</v>
      </c>
      <c r="D22" s="75">
        <f>Birting!C28*Birting!B28</f>
        <v>4.0899999999999999E-2</v>
      </c>
      <c r="E22" s="75">
        <f>Birting!B28*Birting!D28</f>
        <v>9.1000000000000004E-3</v>
      </c>
      <c r="F22" s="75">
        <f>'Frumgögn Hagstofa'!F32/'Frumgögn Hagstofa'!$F$7</f>
        <v>0.12788732394366198</v>
      </c>
      <c r="G22" s="75">
        <f>'Frumgögn Hagstofa'!F22/'Frumgögn Hagstofa'!$F$7</f>
        <v>7.8873239436619724E-2</v>
      </c>
      <c r="H22" s="8"/>
    </row>
    <row r="23" spans="1:8" x14ac:dyDescent="0.35">
      <c r="A23" t="s">
        <v>23</v>
      </c>
      <c r="B23" s="75">
        <f>Birting!C14*Birting!B14</f>
        <v>6.5359999999999993E-3</v>
      </c>
      <c r="C23" s="75">
        <f>Birting!D14*Birting!B14</f>
        <v>0.14546399999999998</v>
      </c>
      <c r="D23" s="75">
        <f>Birting!C29*Birting!B29</f>
        <v>0</v>
      </c>
      <c r="E23" s="75">
        <f>Birting!B29*Birting!D29</f>
        <v>0.151</v>
      </c>
      <c r="F23" s="75">
        <f>'Frumgögn Hagstofa'!F34/'Frumgögn Hagstofa'!$F$7</f>
        <v>1.1830985915492958E-2</v>
      </c>
      <c r="G23" s="75">
        <f>'Frumgögn Hagstofa'!F24/'Frumgögn Hagstofa'!$F$7</f>
        <v>0.10816901408450705</v>
      </c>
      <c r="H23" s="8"/>
    </row>
    <row r="24" spans="1:8" x14ac:dyDescent="0.35">
      <c r="A24" t="s">
        <v>57</v>
      </c>
      <c r="B24" s="75">
        <f>Birting!C15*Birting!B15</f>
        <v>0.189914</v>
      </c>
      <c r="C24" s="75">
        <f>Birting!D15*Birting!B15</f>
        <v>0.34808600000000001</v>
      </c>
      <c r="D24" s="75">
        <f>Birting!C30*Birting!B30</f>
        <v>0</v>
      </c>
      <c r="E24" s="75">
        <f>Birting!B30*Birting!D30</f>
        <v>3.6999999999999998E-2</v>
      </c>
      <c r="F24" s="75">
        <f>'Frumgögn Hagstofa'!F35/'Frumgögn Hagstofa'!$F$7</f>
        <v>3.3802816901408453E-3</v>
      </c>
      <c r="G24" s="75">
        <f>'Frumgögn Hagstofa'!F25/'Frumgögn Hagstofa'!$F$7</f>
        <v>5.1267605633802817E-2</v>
      </c>
      <c r="H24" s="8"/>
    </row>
    <row r="25" spans="1:8" x14ac:dyDescent="0.35">
      <c r="A25" s="102" t="s">
        <v>58</v>
      </c>
      <c r="B25" s="75">
        <v>0</v>
      </c>
      <c r="C25" s="75">
        <v>0</v>
      </c>
      <c r="D25" s="75">
        <f>Birting!C31*Birting!B31</f>
        <v>4.6023000000000008E-2</v>
      </c>
      <c r="E25" s="75">
        <f>Birting!B31*Birting!D31</f>
        <v>2.2977000000000004E-2</v>
      </c>
      <c r="F25" s="75">
        <f>'Frumgögn Hagstofa'!F36/'Frumgögn Hagstofa'!$F$7</f>
        <v>3.2112676056338031E-2</v>
      </c>
      <c r="G25" s="75">
        <f>'Frumgögn Hagstofa'!F26/'Frumgögn Hagstofa'!$F$7</f>
        <v>4.788732394366197E-2</v>
      </c>
      <c r="H25" s="8"/>
    </row>
    <row r="26" spans="1:8" x14ac:dyDescent="0.35">
      <c r="F26" s="75"/>
      <c r="H26" s="8"/>
    </row>
    <row r="27" spans="1:8" x14ac:dyDescent="0.35">
      <c r="F27" s="75"/>
    </row>
    <row r="28" spans="1:8" x14ac:dyDescent="0.35">
      <c r="F28" s="75"/>
    </row>
    <row r="29" spans="1:8" x14ac:dyDescent="0.35">
      <c r="F29" s="75"/>
    </row>
    <row r="30" spans="1:8" x14ac:dyDescent="0.35">
      <c r="F30" s="75"/>
    </row>
    <row r="31" spans="1:8" x14ac:dyDescent="0.35">
      <c r="F31" s="75"/>
    </row>
    <row r="32" spans="1:8" x14ac:dyDescent="0.35">
      <c r="F32" s="75"/>
    </row>
    <row r="33" spans="1:7" x14ac:dyDescent="0.35">
      <c r="B33" s="1" t="s">
        <v>129</v>
      </c>
      <c r="C33" s="1" t="s">
        <v>137</v>
      </c>
      <c r="D33" s="1" t="s">
        <v>131</v>
      </c>
      <c r="E33" s="1" t="s">
        <v>138</v>
      </c>
      <c r="F33" s="75" t="s">
        <v>139</v>
      </c>
      <c r="G33" s="1" t="s">
        <v>140</v>
      </c>
    </row>
    <row r="34" spans="1:7" x14ac:dyDescent="0.35">
      <c r="A34" s="1">
        <v>2007</v>
      </c>
      <c r="B34" s="327">
        <v>0.32169999999999999</v>
      </c>
      <c r="C34" s="327">
        <v>0.67830000000000001</v>
      </c>
      <c r="D34" s="324">
        <v>0.28899999999999998</v>
      </c>
      <c r="E34" s="324">
        <v>0.71099999999999997</v>
      </c>
      <c r="F34" s="75">
        <f>'Frumgögn Hagstofa'!F27/'Frumgögn Hagstofa'!F7</f>
        <v>0.45577464788732397</v>
      </c>
      <c r="G34" s="75">
        <f>'Frumgögn Hagstofa'!F17/'Frumgögn Hagstofa'!F7</f>
        <v>0.54422535211267609</v>
      </c>
    </row>
    <row r="35" spans="1:7" x14ac:dyDescent="0.35">
      <c r="A35" s="1">
        <v>2008</v>
      </c>
      <c r="B35" s="327">
        <v>0.29320000000000002</v>
      </c>
      <c r="C35" s="327">
        <v>0.70679999999999998</v>
      </c>
      <c r="D35" s="324">
        <v>0.28699999999999998</v>
      </c>
      <c r="E35" s="324">
        <v>0.71299999999999997</v>
      </c>
      <c r="F35" s="75">
        <f>'Frumgögn Hagstofa'!G27/'Frumgögn Hagstofa'!G7</f>
        <v>0.45784477945281965</v>
      </c>
      <c r="G35" s="75">
        <f>'Frumgögn Hagstofa'!G17/'Frumgögn Hagstofa'!G7</f>
        <v>0.54215522054718035</v>
      </c>
    </row>
    <row r="36" spans="1:7" x14ac:dyDescent="0.35">
      <c r="A36" s="1">
        <v>2009</v>
      </c>
      <c r="B36" s="327">
        <v>0.25740000000000002</v>
      </c>
      <c r="C36" s="327">
        <v>0.74260000000000004</v>
      </c>
      <c r="D36" s="324">
        <v>0.29299999999999998</v>
      </c>
      <c r="E36" s="324">
        <v>0.70699999999999996</v>
      </c>
      <c r="F36" s="75">
        <f>'Frumgögn Hagstofa'!H27/'Frumgögn Hagstofa'!H7</f>
        <v>0.47499999999999998</v>
      </c>
      <c r="G36" s="75">
        <f>'Frumgögn Hagstofa'!H17/'Frumgögn Hagstofa'!H7</f>
        <v>0.52500000000000002</v>
      </c>
    </row>
    <row r="37" spans="1:7" x14ac:dyDescent="0.35">
      <c r="A37" s="1">
        <v>2010</v>
      </c>
      <c r="B37" s="327">
        <v>0.2447</v>
      </c>
      <c r="C37" s="327">
        <v>0.75529999999999997</v>
      </c>
      <c r="D37" s="324">
        <v>0.30499999999999999</v>
      </c>
      <c r="E37" s="324">
        <v>0.69499999999999995</v>
      </c>
      <c r="F37" s="75">
        <f>'Frumgögn Hagstofa'!I27/'Frumgögn Hagstofa'!I7</f>
        <v>0.47968936678614099</v>
      </c>
      <c r="G37" s="75">
        <f>'Frumgögn Hagstofa'!I17/'Frumgögn Hagstofa'!I7</f>
        <v>0.52031063321385906</v>
      </c>
    </row>
    <row r="38" spans="1:7" x14ac:dyDescent="0.35">
      <c r="A38" s="1">
        <v>2011</v>
      </c>
      <c r="B38" s="327">
        <v>0.2198</v>
      </c>
      <c r="C38" s="327">
        <v>0.7802</v>
      </c>
      <c r="D38" s="324">
        <v>0.30599999999999999</v>
      </c>
      <c r="E38" s="324">
        <v>0.69399999999999995</v>
      </c>
      <c r="F38" s="75">
        <f>'Frumgögn Hagstofa'!J27/'Frumgögn Hagstofa'!J7</f>
        <v>0.48028673835125446</v>
      </c>
      <c r="G38" s="75">
        <f>'Frumgögn Hagstofa'!J17/'Frumgögn Hagstofa'!J7</f>
        <v>0.51971326164874554</v>
      </c>
    </row>
    <row r="39" spans="1:7" x14ac:dyDescent="0.35">
      <c r="A39" s="1">
        <v>2012</v>
      </c>
      <c r="B39" s="327">
        <v>0.21564885496183206</v>
      </c>
      <c r="C39" s="327">
        <v>0.78435114503816794</v>
      </c>
      <c r="D39" s="324">
        <v>0.28299999999999997</v>
      </c>
      <c r="E39" s="324">
        <v>0.71699999999999997</v>
      </c>
      <c r="F39" s="75">
        <f>'Frumgögn Hagstofa'!K27/'Frumgögn Hagstofa'!K7</f>
        <v>0.48018923713778827</v>
      </c>
      <c r="G39" s="75">
        <f>'Frumgögn Hagstofa'!K17/'Frumgögn Hagstofa'!K7</f>
        <v>0.52040212891780013</v>
      </c>
    </row>
    <row r="40" spans="1:7" x14ac:dyDescent="0.35">
      <c r="A40" s="1">
        <v>2013</v>
      </c>
      <c r="B40" s="328">
        <v>0.21260000000000001</v>
      </c>
      <c r="C40" s="328">
        <v>0.78739999999999999</v>
      </c>
      <c r="D40" s="325">
        <v>0.28225806451612906</v>
      </c>
      <c r="E40" s="325">
        <v>0.717741935483871</v>
      </c>
      <c r="F40" s="75">
        <f>'Frumgögn Hagstofa'!L27/'Frumgögn Hagstofa'!L7</f>
        <v>0.47885714285714287</v>
      </c>
      <c r="G40" s="75">
        <f>'Frumgögn Hagstofa'!L17/'Frumgögn Hagstofa'!L7</f>
        <v>0.52114285714285713</v>
      </c>
    </row>
    <row r="41" spans="1:7" x14ac:dyDescent="0.35">
      <c r="A41" s="1">
        <v>2014</v>
      </c>
      <c r="B41" s="328">
        <v>0.21260000000000001</v>
      </c>
      <c r="C41" s="328">
        <v>0.78739999999999999</v>
      </c>
      <c r="D41" s="324">
        <v>0.27868852459016391</v>
      </c>
      <c r="E41" s="324">
        <v>0.72131147540983609</v>
      </c>
      <c r="F41" s="75">
        <f>'Frumgögn Hagstofa'!M27/'Frumgögn Hagstofa'!M7</f>
        <v>0.4780652418447694</v>
      </c>
      <c r="G41" s="75">
        <f>'Frumgögn Hagstofa'!M17/'Frumgögn Hagstofa'!M7</f>
        <v>0.5219347581552306</v>
      </c>
    </row>
    <row r="42" spans="1:7" x14ac:dyDescent="0.35">
      <c r="A42" s="1">
        <v>2015</v>
      </c>
      <c r="B42" s="328">
        <v>0.23180000000000001</v>
      </c>
      <c r="C42" s="328">
        <v>0.76819999999999999</v>
      </c>
      <c r="D42" s="326">
        <v>0.27600000000000002</v>
      </c>
      <c r="E42" s="326">
        <v>0.72399999999999998</v>
      </c>
      <c r="F42" s="75">
        <f>'Frumgögn Hagstofa'!N27/'Frumgögn Hagstofa'!N7</f>
        <v>0.47632008709853019</v>
      </c>
      <c r="G42" s="75">
        <f>'Frumgögn Hagstofa'!N17/'Frumgögn Hagstofa'!N7</f>
        <v>0.52367991290146976</v>
      </c>
    </row>
    <row r="43" spans="1:7" x14ac:dyDescent="0.35">
      <c r="A43" s="1">
        <v>2016</v>
      </c>
      <c r="B43" s="328">
        <v>0.2455</v>
      </c>
      <c r="C43" s="328">
        <v>0.75449999999999995</v>
      </c>
      <c r="D43" s="327">
        <v>0.28799999999999998</v>
      </c>
      <c r="E43" s="327">
        <v>0.71199999999999997</v>
      </c>
      <c r="F43" s="75">
        <f>'Frumgögn Hagstofa'!O27/'Frumgögn Hagstofa'!O7</f>
        <v>0.46852046169989509</v>
      </c>
      <c r="G43" s="75">
        <f>'Frumgögn Hagstofa'!O17/'Frumgögn Hagstofa'!O7</f>
        <v>0.53147953830010497</v>
      </c>
    </row>
    <row r="44" spans="1:7" x14ac:dyDescent="0.35">
      <c r="A44" s="1">
        <v>2017</v>
      </c>
      <c r="B44" s="327">
        <f>'Frumgögn Alcoa Fjarðaál'!D125/'Frumgögn Alcoa Fjarðaál'!E125</f>
        <v>0.23897058823529413</v>
      </c>
      <c r="C44" s="327">
        <f>'Frumgögn Alcoa Fjarðaál'!C125/'Frumgögn Alcoa Fjarðaál'!E125</f>
        <v>0.76102941176470584</v>
      </c>
      <c r="D44" s="327">
        <v>0.32300000000000001</v>
      </c>
      <c r="E44" s="327">
        <v>0.67700000000000005</v>
      </c>
      <c r="F44" s="75">
        <f>'Frumgögn Hagstofa'!P27/'Frumgögn Hagstofa'!P7</f>
        <v>0.46443298969072166</v>
      </c>
      <c r="G44" s="75">
        <f>'Frumgögn Hagstofa'!P17/'Frumgögn Hagstofa'!P7</f>
        <v>0.53556701030927834</v>
      </c>
    </row>
    <row r="45" spans="1:7" x14ac:dyDescent="0.35">
      <c r="A45" s="1">
        <v>2018</v>
      </c>
      <c r="B45" s="327">
        <f>'Frumgögn Alcoa Fjarðaál'!E142</f>
        <v>0.21929999999999999</v>
      </c>
      <c r="C45" s="327">
        <f>'Frumgögn Alcoa Fjarðaál'!F142</f>
        <v>0.78069999999999995</v>
      </c>
      <c r="D45" s="326">
        <v>0.29599999999999999</v>
      </c>
      <c r="E45" s="326">
        <v>0.70399999999999996</v>
      </c>
      <c r="F45" s="75">
        <f>'Frumgögn Hagstofa'!Q27/'Frumgögn Hagstofa'!Q7</f>
        <v>0.46169354838709675</v>
      </c>
      <c r="G45" s="75">
        <f>'Frumgögn Hagstofa'!Q17/'Frumgögn Hagstofa'!Q7</f>
        <v>0.53881048387096775</v>
      </c>
    </row>
    <row r="46" spans="1:7" x14ac:dyDescent="0.35">
      <c r="A46" s="1">
        <v>2019</v>
      </c>
      <c r="B46" s="327">
        <f>'Frumgögn Alcoa Fjarðaál'!D157/'Frumgögn Alcoa Fjarðaál'!E157</f>
        <v>0.23473282442748092</v>
      </c>
      <c r="C46" s="327">
        <f>'Frumgögn Alcoa Fjarðaál'!C157/'Frumgögn Alcoa Fjarðaál'!E157</f>
        <v>0.76526717557251911</v>
      </c>
      <c r="D46" s="327">
        <v>0.29599999999999999</v>
      </c>
      <c r="E46" s="327">
        <v>0.70399999999999996</v>
      </c>
      <c r="F46" s="75">
        <f>'Frumgögn Hagstofa'!R27/'Frumgögn Hagstofa'!R7</f>
        <v>0.46195922426653407</v>
      </c>
      <c r="G46" s="75">
        <f>'Frumgögn Hagstofa'!R17/'Frumgögn Hagstofa'!R7</f>
        <v>0.53804077573346598</v>
      </c>
    </row>
  </sheetData>
  <mergeCells count="2">
    <mergeCell ref="A1:M1"/>
    <mergeCell ref="A2:H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 codeName="Sheet5">
    <tabColor theme="9" tint="0.59999389629810485"/>
    <pageSetUpPr fitToPage="1"/>
  </sheetPr>
  <dimension ref="A1:V104"/>
  <sheetViews>
    <sheetView tabSelected="1" view="pageLayout" topLeftCell="B1" zoomScaleNormal="100" workbookViewId="0">
      <selection activeCell="I101" sqref="I101:I104"/>
    </sheetView>
  </sheetViews>
  <sheetFormatPr defaultColWidth="9.26953125" defaultRowHeight="14.5" x14ac:dyDescent="0.35"/>
  <cols>
    <col min="1" max="1" width="29" style="1" bestFit="1" customWidth="1"/>
    <col min="2" max="2" width="10.453125" style="1" bestFit="1" customWidth="1"/>
    <col min="3" max="16384" width="9.26953125" style="1"/>
  </cols>
  <sheetData>
    <row r="1" spans="1:22" s="4" customFormat="1" ht="21" x14ac:dyDescent="0.5">
      <c r="A1" s="185" t="s">
        <v>30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6"/>
      <c r="P1" s="6"/>
      <c r="Q1" s="6"/>
      <c r="R1" s="6"/>
      <c r="S1" s="6"/>
      <c r="T1" s="6"/>
      <c r="U1" s="6"/>
      <c r="V1" s="6"/>
    </row>
    <row r="2" spans="1:22" x14ac:dyDescent="0.35">
      <c r="A2" s="184" t="s">
        <v>31</v>
      </c>
      <c r="B2" s="184"/>
      <c r="C2" s="184"/>
      <c r="D2" s="184"/>
      <c r="E2" s="184"/>
      <c r="F2" s="184"/>
      <c r="G2" s="184"/>
      <c r="H2" s="184"/>
      <c r="I2" s="184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2" ht="21" x14ac:dyDescent="0.5">
      <c r="A3" t="s">
        <v>107</v>
      </c>
      <c r="B3" s="206" t="s">
        <v>108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</row>
    <row r="4" spans="1:22" ht="15" customHeight="1" x14ac:dyDescent="0.3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</row>
    <row r="5" spans="1:22" ht="18.75" customHeight="1" x14ac:dyDescent="0.35">
      <c r="A5" s="207"/>
      <c r="B5" s="208">
        <v>2007</v>
      </c>
      <c r="C5" s="208"/>
      <c r="D5" s="208"/>
      <c r="E5" s="208">
        <v>2008</v>
      </c>
      <c r="F5" s="208"/>
      <c r="G5" s="208"/>
      <c r="H5" s="208">
        <v>2009</v>
      </c>
      <c r="I5" s="208"/>
      <c r="J5" s="208"/>
      <c r="K5" s="208">
        <v>2010</v>
      </c>
      <c r="L5" s="208"/>
      <c r="M5" s="208"/>
      <c r="N5" s="208">
        <v>2011</v>
      </c>
      <c r="O5" s="208"/>
      <c r="P5" s="208"/>
      <c r="Q5" s="208">
        <v>2012</v>
      </c>
      <c r="R5" s="208"/>
      <c r="S5" s="208"/>
      <c r="T5" s="208">
        <v>2013</v>
      </c>
      <c r="U5" s="208"/>
      <c r="V5" s="208"/>
    </row>
    <row r="6" spans="1:22" ht="14.5" customHeight="1" x14ac:dyDescent="0.35">
      <c r="A6" s="209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</row>
    <row r="7" spans="1:22" ht="29" x14ac:dyDescent="0.35">
      <c r="A7" s="210" t="s">
        <v>47</v>
      </c>
      <c r="B7" s="211" t="s">
        <v>109</v>
      </c>
      <c r="C7" s="211" t="s">
        <v>110</v>
      </c>
      <c r="D7" s="211" t="s">
        <v>111</v>
      </c>
      <c r="E7" s="212" t="s">
        <v>109</v>
      </c>
      <c r="F7" s="212" t="s">
        <v>110</v>
      </c>
      <c r="G7" s="212" t="s">
        <v>111</v>
      </c>
      <c r="H7" s="211" t="s">
        <v>109</v>
      </c>
      <c r="I7" s="211" t="s">
        <v>110</v>
      </c>
      <c r="J7" s="211" t="s">
        <v>111</v>
      </c>
      <c r="K7" s="212" t="s">
        <v>109</v>
      </c>
      <c r="L7" s="212" t="s">
        <v>110</v>
      </c>
      <c r="M7" s="212" t="s">
        <v>111</v>
      </c>
      <c r="N7" s="211" t="s">
        <v>109</v>
      </c>
      <c r="O7" s="211" t="s">
        <v>110</v>
      </c>
      <c r="P7" s="211" t="s">
        <v>111</v>
      </c>
      <c r="Q7" s="213" t="s">
        <v>109</v>
      </c>
      <c r="R7" s="213" t="s">
        <v>110</v>
      </c>
      <c r="S7" s="213" t="s">
        <v>111</v>
      </c>
      <c r="T7" s="211" t="s">
        <v>109</v>
      </c>
      <c r="U7" s="211" t="s">
        <v>110</v>
      </c>
      <c r="V7" s="211" t="s">
        <v>111</v>
      </c>
    </row>
    <row r="8" spans="1:22" ht="14.5" customHeight="1" x14ac:dyDescent="0.35">
      <c r="A8" s="214" t="s">
        <v>39</v>
      </c>
      <c r="B8" s="215">
        <v>2.7E-2</v>
      </c>
      <c r="C8" s="215">
        <v>0.41699999999999998</v>
      </c>
      <c r="D8" s="215">
        <v>0.58299999999999996</v>
      </c>
      <c r="E8" s="216" t="s">
        <v>112</v>
      </c>
      <c r="F8" s="217"/>
      <c r="G8" s="218"/>
      <c r="H8" s="215">
        <v>6.5000000000000002E-2</v>
      </c>
      <c r="I8" s="215">
        <v>0.17399999999999999</v>
      </c>
      <c r="J8" s="215">
        <v>0.82599999999999996</v>
      </c>
      <c r="K8" s="219">
        <v>7.3999999999999996E-2</v>
      </c>
      <c r="L8" s="219">
        <v>0.17499999999999999</v>
      </c>
      <c r="M8" s="219">
        <v>0.82499999999999996</v>
      </c>
      <c r="N8" s="215">
        <v>7.0999999999999994E-2</v>
      </c>
      <c r="O8" s="215">
        <v>0.222</v>
      </c>
      <c r="P8" s="215">
        <v>0.77777777777777779</v>
      </c>
      <c r="Q8" s="220">
        <v>6.4899999999999999E-2</v>
      </c>
      <c r="R8" s="220">
        <v>0.14710000000000001</v>
      </c>
      <c r="S8" s="220">
        <v>0.85289999999999999</v>
      </c>
      <c r="T8" s="221">
        <v>6.3E-2</v>
      </c>
      <c r="U8" s="221">
        <v>0.125</v>
      </c>
      <c r="V8" s="221">
        <v>0.875</v>
      </c>
    </row>
    <row r="9" spans="1:22" x14ac:dyDescent="0.35">
      <c r="A9" s="222" t="s">
        <v>19</v>
      </c>
      <c r="B9" s="223">
        <v>9.0999999999999998E-2</v>
      </c>
      <c r="C9" s="223">
        <v>0.24399999999999999</v>
      </c>
      <c r="D9" s="223">
        <v>0.75600000000000001</v>
      </c>
      <c r="E9" s="224"/>
      <c r="F9" s="310"/>
      <c r="G9" s="225"/>
      <c r="H9" s="223">
        <v>0.114</v>
      </c>
      <c r="I9" s="223">
        <v>0.33300000000000002</v>
      </c>
      <c r="J9" s="223">
        <v>0.66700000000000004</v>
      </c>
      <c r="K9" s="226">
        <v>9.8000000000000004E-2</v>
      </c>
      <c r="L9" s="226">
        <v>0.32100000000000001</v>
      </c>
      <c r="M9" s="226">
        <v>0.67900000000000005</v>
      </c>
      <c r="N9" s="223">
        <v>0.127</v>
      </c>
      <c r="O9" s="223">
        <v>0.28100000000000003</v>
      </c>
      <c r="P9" s="223">
        <v>0.71899999999999997</v>
      </c>
      <c r="Q9" s="220">
        <v>0.1202</v>
      </c>
      <c r="R9" s="220">
        <v>0.28570000000000001</v>
      </c>
      <c r="S9" s="220">
        <v>0.71430000000000005</v>
      </c>
      <c r="T9" s="221">
        <v>0.122</v>
      </c>
      <c r="U9" s="221">
        <v>0.3226</v>
      </c>
      <c r="V9" s="221">
        <v>0.6774</v>
      </c>
    </row>
    <row r="10" spans="1:22" x14ac:dyDescent="0.35">
      <c r="A10" s="227" t="s">
        <v>54</v>
      </c>
      <c r="B10" s="228">
        <v>4.2000000000000003E-2</v>
      </c>
      <c r="C10" s="228">
        <v>0.105</v>
      </c>
      <c r="D10" s="228">
        <v>0.89500000000000002</v>
      </c>
      <c r="E10" s="224"/>
      <c r="F10" s="310"/>
      <c r="G10" s="225"/>
      <c r="H10" s="228">
        <v>2.1000000000000001E-2</v>
      </c>
      <c r="I10" s="228">
        <v>6.7000000000000004E-2</v>
      </c>
      <c r="J10" s="228">
        <v>0.93300000000000005</v>
      </c>
      <c r="K10" s="229">
        <v>1.0999999999999999E-2</v>
      </c>
      <c r="L10" s="229">
        <v>0</v>
      </c>
      <c r="M10" s="229">
        <v>1</v>
      </c>
      <c r="N10" s="228">
        <v>0.02</v>
      </c>
      <c r="O10" s="228">
        <v>0</v>
      </c>
      <c r="P10" s="228">
        <v>1</v>
      </c>
      <c r="Q10" s="230">
        <v>1.72E-2</v>
      </c>
      <c r="R10" s="230">
        <v>0.1111</v>
      </c>
      <c r="S10" s="230">
        <v>0.88890000000000002</v>
      </c>
      <c r="T10" s="231">
        <v>1.5699999999999999E-2</v>
      </c>
      <c r="U10" s="231">
        <v>0.125</v>
      </c>
      <c r="V10" s="231">
        <v>0.875</v>
      </c>
    </row>
    <row r="11" spans="1:22" x14ac:dyDescent="0.35">
      <c r="A11" s="222" t="s">
        <v>76</v>
      </c>
      <c r="B11" s="223">
        <v>0.126</v>
      </c>
      <c r="C11" s="223">
        <v>0.26300000000000001</v>
      </c>
      <c r="D11" s="223">
        <v>0.73699999999999999</v>
      </c>
      <c r="E11" s="224"/>
      <c r="F11" s="310"/>
      <c r="G11" s="225"/>
      <c r="H11" s="223">
        <v>3.5000000000000003E-2</v>
      </c>
      <c r="I11" s="223">
        <v>0.16</v>
      </c>
      <c r="J11" s="223">
        <v>0.84</v>
      </c>
      <c r="K11" s="226">
        <v>6.7000000000000004E-2</v>
      </c>
      <c r="L11" s="226">
        <v>0.16700000000000001</v>
      </c>
      <c r="M11" s="226">
        <v>0.83299999999999996</v>
      </c>
      <c r="N11" s="223">
        <v>2.1999999999999999E-2</v>
      </c>
      <c r="O11" s="223">
        <v>0.27300000000000002</v>
      </c>
      <c r="P11" s="223">
        <v>0.72699999999999998</v>
      </c>
      <c r="Q11" s="220">
        <v>2.86E-2</v>
      </c>
      <c r="R11" s="220">
        <v>0.26669999999999999</v>
      </c>
      <c r="S11" s="220">
        <v>0.73329999999999995</v>
      </c>
      <c r="T11" s="221">
        <v>2.5600000000000001E-2</v>
      </c>
      <c r="U11" s="221">
        <v>0.30769999999999997</v>
      </c>
      <c r="V11" s="221">
        <v>0.69230000000000003</v>
      </c>
    </row>
    <row r="12" spans="1:22" x14ac:dyDescent="0.35">
      <c r="A12" s="222" t="s">
        <v>21</v>
      </c>
      <c r="B12" s="223">
        <v>2.4E-2</v>
      </c>
      <c r="C12" s="223">
        <v>1</v>
      </c>
      <c r="D12" s="223">
        <v>0</v>
      </c>
      <c r="E12" s="224"/>
      <c r="F12" s="310"/>
      <c r="G12" s="225"/>
      <c r="H12" s="223">
        <v>3.6999999999999998E-2</v>
      </c>
      <c r="I12" s="223">
        <v>0.80800000000000005</v>
      </c>
      <c r="J12" s="223">
        <v>0.192</v>
      </c>
      <c r="K12" s="226">
        <v>6.5000000000000002E-2</v>
      </c>
      <c r="L12" s="226">
        <v>0.68600000000000005</v>
      </c>
      <c r="M12" s="226">
        <v>0.314</v>
      </c>
      <c r="N12" s="223">
        <v>4.8000000000000001E-2</v>
      </c>
      <c r="O12" s="223">
        <v>0.79200000000000004</v>
      </c>
      <c r="P12" s="223">
        <v>0.20799999999999999</v>
      </c>
      <c r="Q12" s="220">
        <v>4.58E-2</v>
      </c>
      <c r="R12" s="220">
        <v>0.79169999999999996</v>
      </c>
      <c r="S12" s="220">
        <v>0.20830000000000001</v>
      </c>
      <c r="T12" s="221">
        <v>3.5400000000000001E-2</v>
      </c>
      <c r="U12" s="221">
        <v>0.83330000000000004</v>
      </c>
      <c r="V12" s="221">
        <v>0.16669999999999999</v>
      </c>
    </row>
    <row r="13" spans="1:22" x14ac:dyDescent="0.35">
      <c r="A13" s="222" t="s">
        <v>22</v>
      </c>
      <c r="B13" s="223">
        <v>0</v>
      </c>
      <c r="C13" s="223" t="s">
        <v>113</v>
      </c>
      <c r="D13" s="223" t="s">
        <v>124</v>
      </c>
      <c r="E13" s="224"/>
      <c r="F13" s="310"/>
      <c r="G13" s="225"/>
      <c r="H13" s="223">
        <v>0</v>
      </c>
      <c r="I13" s="223" t="s">
        <v>124</v>
      </c>
      <c r="J13" s="223" t="s">
        <v>124</v>
      </c>
      <c r="K13" s="226">
        <v>0</v>
      </c>
      <c r="L13" s="226" t="s">
        <v>124</v>
      </c>
      <c r="M13" s="226" t="s">
        <v>124</v>
      </c>
      <c r="N13" s="223">
        <v>3.5999999999999997E-2</v>
      </c>
      <c r="O13" s="223">
        <v>0.111</v>
      </c>
      <c r="P13" s="223">
        <v>0.88900000000000001</v>
      </c>
      <c r="Q13" s="220">
        <v>3.44E-2</v>
      </c>
      <c r="R13" s="220">
        <v>0.1111</v>
      </c>
      <c r="S13" s="220">
        <v>0.88890000000000002</v>
      </c>
      <c r="T13" s="221">
        <v>4.3299999999999998E-2</v>
      </c>
      <c r="U13" s="221">
        <v>0.13639999999999999</v>
      </c>
      <c r="V13" s="221">
        <v>0.86360000000000003</v>
      </c>
    </row>
    <row r="14" spans="1:22" x14ac:dyDescent="0.35">
      <c r="A14" s="222" t="s">
        <v>23</v>
      </c>
      <c r="B14" s="223">
        <v>0.152</v>
      </c>
      <c r="C14" s="223">
        <v>4.2999999999999997E-2</v>
      </c>
      <c r="D14" s="223">
        <v>0.95699999999999996</v>
      </c>
      <c r="E14" s="224"/>
      <c r="F14" s="310"/>
      <c r="G14" s="225"/>
      <c r="H14" s="223">
        <v>0.124</v>
      </c>
      <c r="I14" s="223">
        <v>5.7000000000000002E-2</v>
      </c>
      <c r="J14" s="223">
        <v>0.94299999999999995</v>
      </c>
      <c r="K14" s="226">
        <v>0.126</v>
      </c>
      <c r="L14" s="226">
        <v>4.3999999999999997E-2</v>
      </c>
      <c r="M14" s="226">
        <v>0.95599999999999996</v>
      </c>
      <c r="N14" s="223">
        <v>0.14499999999999999</v>
      </c>
      <c r="O14" s="223">
        <v>6.8000000000000005E-2</v>
      </c>
      <c r="P14" s="223">
        <v>0.93200000000000005</v>
      </c>
      <c r="Q14" s="220">
        <v>0.1469</v>
      </c>
      <c r="R14" s="220">
        <v>7.7899999999999997E-2</v>
      </c>
      <c r="S14" s="220">
        <v>0.92210000000000003</v>
      </c>
      <c r="T14" s="221">
        <v>0.1555</v>
      </c>
      <c r="U14" s="221">
        <v>6.3299999999999995E-2</v>
      </c>
      <c r="V14" s="221">
        <v>0.93669999999999998</v>
      </c>
    </row>
    <row r="15" spans="1:22" x14ac:dyDescent="0.35">
      <c r="A15" s="222" t="s">
        <v>57</v>
      </c>
      <c r="B15" s="223">
        <v>0.53800000000000003</v>
      </c>
      <c r="C15" s="223">
        <v>0.35299999999999998</v>
      </c>
      <c r="D15" s="223">
        <v>0.64700000000000002</v>
      </c>
      <c r="E15" s="224"/>
      <c r="F15" s="310"/>
      <c r="G15" s="225"/>
      <c r="H15" s="223">
        <v>0.60399999999999998</v>
      </c>
      <c r="I15" s="223">
        <v>0.27300000000000002</v>
      </c>
      <c r="J15" s="223">
        <v>0.72699999999999998</v>
      </c>
      <c r="K15" s="226">
        <v>0.55800000000000005</v>
      </c>
      <c r="L15" s="226">
        <v>0.249</v>
      </c>
      <c r="M15" s="226">
        <v>0.75</v>
      </c>
      <c r="N15" s="223">
        <v>0.53300000000000003</v>
      </c>
      <c r="O15" s="223">
        <v>0.20799999999999999</v>
      </c>
      <c r="P15" s="223">
        <v>0.79200000000000004</v>
      </c>
      <c r="Q15" s="220">
        <v>0.54200000000000004</v>
      </c>
      <c r="R15" s="220">
        <v>0.20419999999999999</v>
      </c>
      <c r="S15" s="220">
        <v>0.79579999999999995</v>
      </c>
      <c r="T15" s="221">
        <v>0.53939999999999999</v>
      </c>
      <c r="U15" s="221">
        <v>0.2044</v>
      </c>
      <c r="V15" s="221">
        <v>0.79559999999999997</v>
      </c>
    </row>
    <row r="16" spans="1:22" x14ac:dyDescent="0.35">
      <c r="A16" s="222" t="s">
        <v>114</v>
      </c>
      <c r="B16" s="223">
        <v>0</v>
      </c>
      <c r="C16" s="223" t="s">
        <v>113</v>
      </c>
      <c r="D16" s="223" t="s">
        <v>124</v>
      </c>
      <c r="E16" s="224"/>
      <c r="F16" s="310"/>
      <c r="G16" s="225"/>
      <c r="H16" s="223">
        <v>0</v>
      </c>
      <c r="I16" s="223" t="s">
        <v>124</v>
      </c>
      <c r="J16" s="223" t="s">
        <v>124</v>
      </c>
      <c r="K16" s="226">
        <v>0</v>
      </c>
      <c r="L16" s="226" t="s">
        <v>124</v>
      </c>
      <c r="M16" s="226" t="s">
        <v>124</v>
      </c>
      <c r="N16" s="223">
        <v>0</v>
      </c>
      <c r="O16" s="223" t="s">
        <v>124</v>
      </c>
      <c r="P16" s="223" t="s">
        <v>124</v>
      </c>
      <c r="Q16" s="226">
        <v>0</v>
      </c>
      <c r="R16" s="226" t="s">
        <v>124</v>
      </c>
      <c r="S16" s="226" t="s">
        <v>124</v>
      </c>
      <c r="T16" s="221">
        <v>0</v>
      </c>
      <c r="U16" s="221" t="s">
        <v>124</v>
      </c>
      <c r="V16" s="221" t="s">
        <v>124</v>
      </c>
    </row>
    <row r="17" spans="1:22" x14ac:dyDescent="0.35">
      <c r="A17" s="232" t="s">
        <v>115</v>
      </c>
      <c r="B17" s="233"/>
      <c r="C17" s="233">
        <v>0.32169999999999999</v>
      </c>
      <c r="D17" s="233">
        <v>0.67830000000000001</v>
      </c>
      <c r="E17" s="311"/>
      <c r="F17" s="235">
        <v>0.29320000000000002</v>
      </c>
      <c r="G17" s="235">
        <v>0.70679999999999998</v>
      </c>
      <c r="H17" s="233"/>
      <c r="I17" s="233">
        <v>0.25740000000000002</v>
      </c>
      <c r="J17" s="233">
        <v>0.74260000000000004</v>
      </c>
      <c r="K17" s="234"/>
      <c r="L17" s="234">
        <v>0.245</v>
      </c>
      <c r="M17" s="234">
        <v>0.755</v>
      </c>
      <c r="N17" s="233"/>
      <c r="O17" s="233">
        <v>0.2198</v>
      </c>
      <c r="P17" s="233">
        <v>0.7802</v>
      </c>
      <c r="Q17" s="235"/>
      <c r="R17" s="235">
        <v>0.21560000000000001</v>
      </c>
      <c r="S17" s="235">
        <v>0.78439999999999999</v>
      </c>
      <c r="T17" s="236"/>
      <c r="U17" s="237">
        <v>0.21260000000000001</v>
      </c>
      <c r="V17" s="237">
        <v>0.78739999999999999</v>
      </c>
    </row>
    <row r="18" spans="1:22" x14ac:dyDescent="0.35">
      <c r="A18" s="78"/>
      <c r="B18" s="78"/>
      <c r="C18" s="238"/>
      <c r="D18" s="238"/>
      <c r="E18" s="78"/>
      <c r="F18" s="238"/>
      <c r="G18" s="238"/>
      <c r="H18" s="78"/>
      <c r="I18" s="238"/>
      <c r="J18" s="238"/>
      <c r="K18" s="78"/>
      <c r="L18" s="238"/>
      <c r="M18" s="238"/>
      <c r="N18" s="78"/>
      <c r="O18" s="238"/>
      <c r="P18" s="238"/>
      <c r="Q18" s="78"/>
      <c r="R18" s="78"/>
      <c r="S18" s="239"/>
      <c r="T18" s="78"/>
      <c r="U18" s="78"/>
      <c r="V18" s="78"/>
    </row>
    <row r="19" spans="1:22" x14ac:dyDescent="0.3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</row>
    <row r="20" spans="1:22" ht="14.5" customHeight="1" x14ac:dyDescent="0.35">
      <c r="A20" s="207"/>
      <c r="B20" s="240">
        <v>2007</v>
      </c>
      <c r="C20" s="240"/>
      <c r="D20" s="240"/>
      <c r="E20" s="208">
        <v>2008</v>
      </c>
      <c r="F20" s="208"/>
      <c r="G20" s="208"/>
      <c r="H20" s="240">
        <v>2009</v>
      </c>
      <c r="I20" s="240"/>
      <c r="J20" s="240"/>
      <c r="K20" s="208">
        <v>2010</v>
      </c>
      <c r="L20" s="208"/>
      <c r="M20" s="208"/>
      <c r="N20" s="240">
        <v>2011</v>
      </c>
      <c r="O20" s="240"/>
      <c r="P20" s="240"/>
      <c r="Q20" s="208">
        <v>2012</v>
      </c>
      <c r="R20" s="208"/>
      <c r="S20" s="208"/>
      <c r="T20" s="208">
        <v>2013</v>
      </c>
      <c r="U20" s="208"/>
      <c r="V20" s="208"/>
    </row>
    <row r="21" spans="1:22" ht="14.5" customHeight="1" x14ac:dyDescent="0.35">
      <c r="A21" s="209"/>
      <c r="B21" s="240"/>
      <c r="C21" s="240"/>
      <c r="D21" s="240"/>
      <c r="E21" s="208"/>
      <c r="F21" s="208"/>
      <c r="G21" s="208"/>
      <c r="H21" s="240"/>
      <c r="I21" s="240"/>
      <c r="J21" s="240"/>
      <c r="K21" s="208"/>
      <c r="L21" s="208"/>
      <c r="M21" s="208"/>
      <c r="N21" s="240"/>
      <c r="O21" s="240"/>
      <c r="P21" s="240"/>
      <c r="Q21" s="208"/>
      <c r="R21" s="208"/>
      <c r="S21" s="208"/>
      <c r="T21" s="208"/>
      <c r="U21" s="208"/>
      <c r="V21" s="208"/>
    </row>
    <row r="22" spans="1:22" ht="29" x14ac:dyDescent="0.35">
      <c r="A22" s="210" t="s">
        <v>32</v>
      </c>
      <c r="B22" s="211" t="s">
        <v>109</v>
      </c>
      <c r="C22" s="211" t="s">
        <v>110</v>
      </c>
      <c r="D22" s="211" t="s">
        <v>111</v>
      </c>
      <c r="E22" s="212" t="s">
        <v>109</v>
      </c>
      <c r="F22" s="212" t="s">
        <v>110</v>
      </c>
      <c r="G22" s="212" t="s">
        <v>111</v>
      </c>
      <c r="H22" s="211" t="s">
        <v>109</v>
      </c>
      <c r="I22" s="211" t="s">
        <v>110</v>
      </c>
      <c r="J22" s="211" t="s">
        <v>111</v>
      </c>
      <c r="K22" s="212" t="s">
        <v>109</v>
      </c>
      <c r="L22" s="212" t="s">
        <v>110</v>
      </c>
      <c r="M22" s="212" t="s">
        <v>111</v>
      </c>
      <c r="N22" s="211" t="s">
        <v>109</v>
      </c>
      <c r="O22" s="211" t="s">
        <v>110</v>
      </c>
      <c r="P22" s="211" t="s">
        <v>111</v>
      </c>
      <c r="Q22" s="213" t="s">
        <v>109</v>
      </c>
      <c r="R22" s="213" t="s">
        <v>110</v>
      </c>
      <c r="S22" s="213" t="s">
        <v>111</v>
      </c>
      <c r="T22" s="211" t="s">
        <v>109</v>
      </c>
      <c r="U22" s="211" t="s">
        <v>110</v>
      </c>
      <c r="V22" s="211" t="s">
        <v>111</v>
      </c>
    </row>
    <row r="23" spans="1:22" x14ac:dyDescent="0.35">
      <c r="A23" s="292" t="s">
        <v>82</v>
      </c>
      <c r="B23" s="215">
        <v>0.17</v>
      </c>
      <c r="C23" s="215">
        <v>0.13500000000000001</v>
      </c>
      <c r="D23" s="215">
        <v>0.86499999999999999</v>
      </c>
      <c r="E23" s="219">
        <v>0.223</v>
      </c>
      <c r="F23" s="219">
        <v>0.11899999999999999</v>
      </c>
      <c r="G23" s="219">
        <f>1-F23</f>
        <v>0.88100000000000001</v>
      </c>
      <c r="H23" s="215">
        <v>0.217</v>
      </c>
      <c r="I23" s="215">
        <v>0.125</v>
      </c>
      <c r="J23" s="215">
        <v>0.875</v>
      </c>
      <c r="K23" s="219">
        <v>0.216</v>
      </c>
      <c r="L23" s="219">
        <v>0.17100000000000001</v>
      </c>
      <c r="M23" s="219">
        <v>0.82899999999999996</v>
      </c>
      <c r="N23" s="215">
        <v>0.211206896551724</v>
      </c>
      <c r="O23" s="215">
        <v>0.18367346938775511</v>
      </c>
      <c r="P23" s="215">
        <v>0.81632653061224492</v>
      </c>
      <c r="Q23" s="220">
        <f>SUM(52/247)</f>
        <v>0.21052631578947367</v>
      </c>
      <c r="R23" s="220">
        <v>0.17299999999999999</v>
      </c>
      <c r="S23" s="220">
        <v>0.82699999999999996</v>
      </c>
      <c r="T23" s="241">
        <v>0.20564516129032259</v>
      </c>
      <c r="U23" s="242">
        <v>0.17647058823529413</v>
      </c>
      <c r="V23" s="242">
        <v>0.82352941176470584</v>
      </c>
    </row>
    <row r="24" spans="1:22" x14ac:dyDescent="0.35">
      <c r="A24" s="222" t="s">
        <v>19</v>
      </c>
      <c r="B24" s="215">
        <v>9.6000000000000002E-2</v>
      </c>
      <c r="C24" s="215">
        <v>0.28599999999999998</v>
      </c>
      <c r="D24" s="215">
        <v>0.71399999999999997</v>
      </c>
      <c r="E24" s="219">
        <v>0.09</v>
      </c>
      <c r="F24" s="219">
        <v>0.35299999999999998</v>
      </c>
      <c r="G24" s="219">
        <f t="shared" ref="G24:G31" si="0">1-F24</f>
        <v>0.64700000000000002</v>
      </c>
      <c r="H24" s="215">
        <v>9.1999999999999998E-2</v>
      </c>
      <c r="I24" s="215">
        <v>0.35299999999999998</v>
      </c>
      <c r="J24" s="215">
        <v>0.64700000000000002</v>
      </c>
      <c r="K24" s="219">
        <v>0.11600000000000001</v>
      </c>
      <c r="L24" s="219">
        <v>0.36399999999999999</v>
      </c>
      <c r="M24" s="219">
        <v>0.63600000000000001</v>
      </c>
      <c r="N24" s="215">
        <v>0.14224137931034483</v>
      </c>
      <c r="O24" s="215">
        <v>0.36363636363636365</v>
      </c>
      <c r="P24" s="215">
        <v>0.63636363636363635</v>
      </c>
      <c r="Q24" s="220">
        <f>SUM(37/247)</f>
        <v>0.14979757085020243</v>
      </c>
      <c r="R24" s="220">
        <v>0.32400000000000001</v>
      </c>
      <c r="S24" s="220">
        <v>0.67600000000000005</v>
      </c>
      <c r="T24" s="241">
        <v>0.17338709677419356</v>
      </c>
      <c r="U24" s="243">
        <v>0.30232558139534882</v>
      </c>
      <c r="V24" s="243">
        <v>0.69767441860465118</v>
      </c>
    </row>
    <row r="25" spans="1:22" x14ac:dyDescent="0.35">
      <c r="A25" s="227" t="s">
        <v>54</v>
      </c>
      <c r="B25" s="244">
        <v>9.1999999999999998E-2</v>
      </c>
      <c r="C25" s="244">
        <v>0.15</v>
      </c>
      <c r="D25" s="244">
        <v>0.85</v>
      </c>
      <c r="E25" s="245">
        <v>2.1000000000000001E-2</v>
      </c>
      <c r="F25" s="245">
        <v>0</v>
      </c>
      <c r="G25" s="245">
        <f t="shared" si="0"/>
        <v>1</v>
      </c>
      <c r="H25" s="244">
        <v>1.6E-2</v>
      </c>
      <c r="I25" s="244">
        <v>0</v>
      </c>
      <c r="J25" s="244">
        <v>1</v>
      </c>
      <c r="K25" s="245">
        <v>1.0999999999999999E-2</v>
      </c>
      <c r="L25" s="245">
        <v>0</v>
      </c>
      <c r="M25" s="245">
        <v>1</v>
      </c>
      <c r="N25" s="244">
        <v>9.0517241379310345E-2</v>
      </c>
      <c r="O25" s="244">
        <v>0.14285714285714285</v>
      </c>
      <c r="P25" s="244">
        <v>0.8571428571428571</v>
      </c>
      <c r="Q25" s="230">
        <f>SUM(27/247)</f>
        <v>0.10931174089068826</v>
      </c>
      <c r="R25" s="230">
        <v>0.185</v>
      </c>
      <c r="S25" s="230">
        <v>0.81499999999999995</v>
      </c>
      <c r="T25" s="246">
        <v>0.11290322580645161</v>
      </c>
      <c r="U25" s="247">
        <v>0.17857142857142858</v>
      </c>
      <c r="V25" s="247">
        <v>0.8214285714285714</v>
      </c>
    </row>
    <row r="26" spans="1:22" x14ac:dyDescent="0.35">
      <c r="A26" s="222" t="s">
        <v>76</v>
      </c>
      <c r="B26" s="215">
        <v>0.24299999999999999</v>
      </c>
      <c r="C26" s="215">
        <v>0.17</v>
      </c>
      <c r="D26" s="215">
        <v>0.83</v>
      </c>
      <c r="E26" s="219">
        <v>0.23400000000000001</v>
      </c>
      <c r="F26" s="219">
        <v>0.114</v>
      </c>
      <c r="G26" s="219">
        <f t="shared" si="0"/>
        <v>0.88600000000000001</v>
      </c>
      <c r="H26" s="215">
        <v>0.245</v>
      </c>
      <c r="I26" s="215">
        <v>0.156</v>
      </c>
      <c r="J26" s="215">
        <v>0.84399999999999997</v>
      </c>
      <c r="K26" s="219">
        <v>0.22600000000000001</v>
      </c>
      <c r="L26" s="219">
        <v>0.14000000000000001</v>
      </c>
      <c r="M26" s="219">
        <v>0.86</v>
      </c>
      <c r="N26" s="215">
        <v>0.18534482758620691</v>
      </c>
      <c r="O26" s="215">
        <v>0.13953488372093023</v>
      </c>
      <c r="P26" s="215">
        <v>0.86046511627906974</v>
      </c>
      <c r="Q26" s="220">
        <f>SUM(49/247)</f>
        <v>0.19838056680161945</v>
      </c>
      <c r="R26" s="220">
        <v>0.122</v>
      </c>
      <c r="S26" s="220">
        <v>0.878</v>
      </c>
      <c r="T26" s="241">
        <v>0.18548387096774194</v>
      </c>
      <c r="U26" s="243">
        <v>0.10869565217391304</v>
      </c>
      <c r="V26" s="243">
        <v>0.89130434782608692</v>
      </c>
    </row>
    <row r="27" spans="1:22" x14ac:dyDescent="0.35">
      <c r="A27" s="222" t="s">
        <v>21</v>
      </c>
      <c r="B27" s="215">
        <v>9.1999999999999998E-2</v>
      </c>
      <c r="C27" s="215">
        <v>0.95</v>
      </c>
      <c r="D27" s="215">
        <v>0.05</v>
      </c>
      <c r="E27" s="219">
        <v>0.10100000000000001</v>
      </c>
      <c r="F27" s="219">
        <v>0.94699999999999995</v>
      </c>
      <c r="G27" s="219">
        <f t="shared" si="0"/>
        <v>5.3000000000000047E-2</v>
      </c>
      <c r="H27" s="215">
        <v>9.8000000000000004E-2</v>
      </c>
      <c r="I27" s="215">
        <v>0.94399999999999995</v>
      </c>
      <c r="J27" s="215">
        <v>5.5999999999999897E-2</v>
      </c>
      <c r="K27" s="219">
        <v>0.105</v>
      </c>
      <c r="L27" s="219">
        <v>0.95</v>
      </c>
      <c r="M27" s="219">
        <v>0.05</v>
      </c>
      <c r="N27" s="215">
        <v>9.9137931034482762E-2</v>
      </c>
      <c r="O27" s="215">
        <v>1</v>
      </c>
      <c r="P27" s="215">
        <v>0</v>
      </c>
      <c r="Q27" s="220">
        <f>SUM(19/247)</f>
        <v>7.6923076923076927E-2</v>
      </c>
      <c r="R27" s="220">
        <v>1</v>
      </c>
      <c r="S27" s="220">
        <v>0</v>
      </c>
      <c r="T27" s="241">
        <v>7.6612903225806453E-2</v>
      </c>
      <c r="U27" s="242">
        <v>1</v>
      </c>
      <c r="V27" s="242">
        <v>0</v>
      </c>
    </row>
    <row r="28" spans="1:22" x14ac:dyDescent="0.35">
      <c r="A28" s="222" t="s">
        <v>22</v>
      </c>
      <c r="B28" s="215">
        <v>0.05</v>
      </c>
      <c r="C28" s="215">
        <v>0.81799999999999995</v>
      </c>
      <c r="D28" s="215">
        <v>0.182</v>
      </c>
      <c r="E28" s="219">
        <v>5.8999999999999997E-2</v>
      </c>
      <c r="F28" s="219">
        <v>0.90900000000000003</v>
      </c>
      <c r="G28" s="219">
        <f t="shared" si="0"/>
        <v>9.099999999999997E-2</v>
      </c>
      <c r="H28" s="215">
        <v>5.3999999999999999E-2</v>
      </c>
      <c r="I28" s="215">
        <v>0.9</v>
      </c>
      <c r="J28" s="215">
        <v>0.1</v>
      </c>
      <c r="K28" s="219">
        <v>6.3E-2</v>
      </c>
      <c r="L28" s="219">
        <v>0.83299999999999996</v>
      </c>
      <c r="M28" s="219">
        <v>0.16700000000000001</v>
      </c>
      <c r="N28" s="215">
        <v>5.6034482758620691E-2</v>
      </c>
      <c r="O28" s="215">
        <v>0.76923076923076927</v>
      </c>
      <c r="P28" s="215">
        <v>0.23076923076923078</v>
      </c>
      <c r="Q28" s="220">
        <f>SUM(14/247)</f>
        <v>5.6680161943319839E-2</v>
      </c>
      <c r="R28" s="220">
        <v>0.78600000000000003</v>
      </c>
      <c r="S28" s="220">
        <v>0.214</v>
      </c>
      <c r="T28" s="241">
        <v>5.6451612903225805E-2</v>
      </c>
      <c r="U28" s="243">
        <v>0.7857142857142857</v>
      </c>
      <c r="V28" s="243">
        <v>0.21428571428571427</v>
      </c>
    </row>
    <row r="29" spans="1:22" x14ac:dyDescent="0.35">
      <c r="A29" s="222" t="s">
        <v>23</v>
      </c>
      <c r="B29" s="215">
        <v>0.151</v>
      </c>
      <c r="C29" s="215">
        <v>0</v>
      </c>
      <c r="D29" s="215">
        <v>1</v>
      </c>
      <c r="E29" s="219">
        <v>0.154</v>
      </c>
      <c r="F29" s="219">
        <v>0</v>
      </c>
      <c r="G29" s="219">
        <f t="shared" si="0"/>
        <v>1</v>
      </c>
      <c r="H29" s="215">
        <v>0.158</v>
      </c>
      <c r="I29" s="215">
        <v>0</v>
      </c>
      <c r="J29" s="215">
        <v>1</v>
      </c>
      <c r="K29" s="219">
        <v>0.17399999999999999</v>
      </c>
      <c r="L29" s="219">
        <v>0</v>
      </c>
      <c r="M29" s="219">
        <v>1</v>
      </c>
      <c r="N29" s="215">
        <v>0.14655172413793102</v>
      </c>
      <c r="O29" s="215">
        <v>0</v>
      </c>
      <c r="P29" s="215">
        <v>1</v>
      </c>
      <c r="Q29" s="220">
        <f>SUM(34/247)</f>
        <v>0.13765182186234817</v>
      </c>
      <c r="R29" s="220">
        <v>0</v>
      </c>
      <c r="S29" s="220">
        <v>1</v>
      </c>
      <c r="T29" s="241">
        <v>0.13306451612903225</v>
      </c>
      <c r="U29" s="242">
        <v>0</v>
      </c>
      <c r="V29" s="242">
        <v>1</v>
      </c>
    </row>
    <row r="30" spans="1:22" x14ac:dyDescent="0.35">
      <c r="A30" s="222" t="s">
        <v>57</v>
      </c>
      <c r="B30" s="215">
        <v>3.6999999999999998E-2</v>
      </c>
      <c r="C30" s="215">
        <v>0</v>
      </c>
      <c r="D30" s="215">
        <v>1</v>
      </c>
      <c r="E30" s="219">
        <v>3.6999999999999998E-2</v>
      </c>
      <c r="F30" s="219">
        <v>0</v>
      </c>
      <c r="G30" s="219">
        <f t="shared" si="0"/>
        <v>1</v>
      </c>
      <c r="H30" s="215">
        <v>3.7999999999999999E-2</v>
      </c>
      <c r="I30" s="215">
        <v>0</v>
      </c>
      <c r="J30" s="215">
        <v>1</v>
      </c>
      <c r="K30" s="219">
        <v>2.5999999999999999E-2</v>
      </c>
      <c r="L30" s="219">
        <v>0</v>
      </c>
      <c r="M30" s="219">
        <v>1</v>
      </c>
      <c r="N30" s="215">
        <v>1.7241379310344827E-2</v>
      </c>
      <c r="O30" s="215">
        <v>0</v>
      </c>
      <c r="P30" s="215">
        <v>1</v>
      </c>
      <c r="Q30" s="220">
        <f>SUM(2/247)</f>
        <v>8.0971659919028341E-3</v>
      </c>
      <c r="R30" s="220">
        <v>0</v>
      </c>
      <c r="S30" s="220">
        <v>1</v>
      </c>
      <c r="T30" s="241">
        <v>8.0645161290322578E-3</v>
      </c>
      <c r="U30" s="243">
        <v>0</v>
      </c>
      <c r="V30" s="243">
        <v>1</v>
      </c>
    </row>
    <row r="31" spans="1:22" x14ac:dyDescent="0.35">
      <c r="A31" s="222" t="s">
        <v>114</v>
      </c>
      <c r="B31" s="215">
        <v>6.9000000000000006E-2</v>
      </c>
      <c r="C31" s="215">
        <v>0.66700000000000004</v>
      </c>
      <c r="D31" s="215">
        <v>0.33300000000000002</v>
      </c>
      <c r="E31" s="219">
        <v>0.08</v>
      </c>
      <c r="F31" s="219">
        <v>0.66700000000000004</v>
      </c>
      <c r="G31" s="219">
        <f t="shared" si="0"/>
        <v>0.33299999999999996</v>
      </c>
      <c r="H31" s="215">
        <v>8.2000000000000003E-2</v>
      </c>
      <c r="I31" s="215">
        <v>0.66700000000000004</v>
      </c>
      <c r="J31" s="215">
        <v>0.33300000000000002</v>
      </c>
      <c r="K31" s="219">
        <v>6.3E-2</v>
      </c>
      <c r="L31" s="219">
        <v>0.66700000000000004</v>
      </c>
      <c r="M31" s="219">
        <v>0.33300000000000002</v>
      </c>
      <c r="N31" s="215">
        <v>5.1724137931034482E-2</v>
      </c>
      <c r="O31" s="215">
        <v>0.66666666666666663</v>
      </c>
      <c r="P31" s="215">
        <v>0.33333333333333331</v>
      </c>
      <c r="Q31" s="219">
        <f>SUM(13/247)</f>
        <v>5.2631578947368418E-2</v>
      </c>
      <c r="R31" s="219">
        <v>0.61499999999999999</v>
      </c>
      <c r="S31" s="219">
        <v>0.38500000000000001</v>
      </c>
      <c r="T31" s="241">
        <v>4.8387096774193547E-2</v>
      </c>
      <c r="U31" s="242">
        <v>0.66666666666666663</v>
      </c>
      <c r="V31" s="242">
        <v>0.33333333333333331</v>
      </c>
    </row>
    <row r="32" spans="1:22" x14ac:dyDescent="0.35">
      <c r="A32" s="232" t="s">
        <v>115</v>
      </c>
      <c r="B32" s="248"/>
      <c r="C32" s="248">
        <v>0.28899999999999998</v>
      </c>
      <c r="D32" s="248">
        <v>0.71099999999999997</v>
      </c>
      <c r="E32" s="249"/>
      <c r="F32" s="249">
        <v>0.28699999999999998</v>
      </c>
      <c r="G32" s="249">
        <v>0.71299999999999997</v>
      </c>
      <c r="H32" s="248"/>
      <c r="I32" s="248">
        <v>0.29299999999999998</v>
      </c>
      <c r="J32" s="248">
        <v>0.70699999999999996</v>
      </c>
      <c r="K32" s="249"/>
      <c r="L32" s="249">
        <v>0.30499999999999999</v>
      </c>
      <c r="M32" s="249">
        <v>0.69499999999999995</v>
      </c>
      <c r="N32" s="248"/>
      <c r="O32" s="248">
        <v>0.30599999999999999</v>
      </c>
      <c r="P32" s="248">
        <v>0.69399999999999995</v>
      </c>
      <c r="Q32" s="249"/>
      <c r="R32" s="249">
        <v>0.28299999999999997</v>
      </c>
      <c r="S32" s="249">
        <v>0.71699999999999997</v>
      </c>
      <c r="T32" s="215"/>
      <c r="U32" s="250">
        <v>0.28225806451612906</v>
      </c>
      <c r="V32" s="250">
        <v>0.717741935483871</v>
      </c>
    </row>
    <row r="33" spans="1:22" x14ac:dyDescent="0.3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239"/>
      <c r="T33" s="78"/>
      <c r="U33" s="78"/>
      <c r="V33" s="78"/>
    </row>
    <row r="34" spans="1:22" x14ac:dyDescent="0.3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239"/>
      <c r="T34" s="78"/>
      <c r="U34" s="78"/>
      <c r="V34" s="78"/>
    </row>
    <row r="35" spans="1:22" ht="14.5" customHeight="1" x14ac:dyDescent="0.35">
      <c r="A35" s="207"/>
      <c r="B35" s="208">
        <v>2007</v>
      </c>
      <c r="C35" s="208"/>
      <c r="D35" s="208"/>
      <c r="E35" s="208">
        <v>2008</v>
      </c>
      <c r="F35" s="208"/>
      <c r="G35" s="208"/>
      <c r="H35" s="208">
        <v>2009</v>
      </c>
      <c r="I35" s="208"/>
      <c r="J35" s="208"/>
      <c r="K35" s="208">
        <v>2010</v>
      </c>
      <c r="L35" s="208"/>
      <c r="M35" s="208"/>
      <c r="N35" s="208">
        <v>2011</v>
      </c>
      <c r="O35" s="208"/>
      <c r="P35" s="208"/>
      <c r="Q35" s="208">
        <v>2012</v>
      </c>
      <c r="R35" s="208"/>
      <c r="S35" s="208"/>
      <c r="T35" s="208">
        <v>2013</v>
      </c>
      <c r="U35" s="208"/>
      <c r="V35" s="208"/>
    </row>
    <row r="36" spans="1:22" ht="14.5" customHeight="1" x14ac:dyDescent="0.35">
      <c r="A36" s="209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ht="29" x14ac:dyDescent="0.35">
      <c r="A37" s="210" t="s">
        <v>116</v>
      </c>
      <c r="B37" s="211" t="s">
        <v>109</v>
      </c>
      <c r="C37" s="211" t="s">
        <v>110</v>
      </c>
      <c r="D37" s="211" t="s">
        <v>111</v>
      </c>
      <c r="E37" s="212" t="s">
        <v>117</v>
      </c>
      <c r="F37" s="212" t="s">
        <v>118</v>
      </c>
      <c r="G37" s="212" t="s">
        <v>119</v>
      </c>
      <c r="H37" s="211" t="s">
        <v>120</v>
      </c>
      <c r="I37" s="211" t="s">
        <v>118</v>
      </c>
      <c r="J37" s="211" t="s">
        <v>119</v>
      </c>
      <c r="K37" s="212" t="s">
        <v>117</v>
      </c>
      <c r="L37" s="212" t="s">
        <v>118</v>
      </c>
      <c r="M37" s="212" t="s">
        <v>119</v>
      </c>
      <c r="N37" s="211" t="s">
        <v>109</v>
      </c>
      <c r="O37" s="211" t="s">
        <v>118</v>
      </c>
      <c r="P37" s="211" t="s">
        <v>119</v>
      </c>
      <c r="Q37" s="213" t="s">
        <v>109</v>
      </c>
      <c r="R37" s="213" t="s">
        <v>110</v>
      </c>
      <c r="S37" s="213" t="s">
        <v>111</v>
      </c>
      <c r="T37" s="211" t="s">
        <v>109</v>
      </c>
      <c r="U37" s="211" t="s">
        <v>110</v>
      </c>
      <c r="V37" s="211" t="s">
        <v>111</v>
      </c>
    </row>
    <row r="38" spans="1:22" x14ac:dyDescent="0.35">
      <c r="A38" s="222" t="s">
        <v>82</v>
      </c>
      <c r="B38" s="215">
        <f>'Frumgögn Hagstofa'!F8/'Frumgögn Hagstofa'!$F$7</f>
        <v>9.4084507042253518E-2</v>
      </c>
      <c r="C38" s="215">
        <f>'Frumgögn Hagstofa'!F28/'Frumgögn Hagstofa'!F8</f>
        <v>0.29940119760479039</v>
      </c>
      <c r="D38" s="215">
        <f>'Frumgögn Hagstofa'!F18/'Frumgögn Hagstofa'!F8</f>
        <v>0.70059880239520955</v>
      </c>
      <c r="E38" s="251">
        <f>[1]Hagstofa!T6</f>
        <v>9.6035734226688999E-2</v>
      </c>
      <c r="F38" s="251">
        <f>[1]Hagstofa!T34</f>
        <v>0.33139534883720928</v>
      </c>
      <c r="G38" s="219">
        <f>[1]Hagstofa!T20</f>
        <v>0.66860465116279066</v>
      </c>
      <c r="H38" s="215">
        <f>[1]Hagstofa!U6</f>
        <v>0.10119047619047619</v>
      </c>
      <c r="I38" s="215">
        <f>[1]Hagstofa!U34</f>
        <v>0.3411764705882353</v>
      </c>
      <c r="J38" s="215">
        <f>[1]Hagstofa!U20</f>
        <v>0.6588235294117647</v>
      </c>
      <c r="K38" s="251">
        <f>[1]Hagstofa!V6</f>
        <v>8.7216248506571087E-2</v>
      </c>
      <c r="L38" s="251">
        <f>[1]Hagstofa!V34</f>
        <v>0.34246575342465752</v>
      </c>
      <c r="M38" s="219">
        <f>[1]Hagstofa!V20</f>
        <v>0.65753424657534243</v>
      </c>
      <c r="N38" s="215">
        <f>[1]Hagstofa!W6</f>
        <v>8.9605734767025089E-2</v>
      </c>
      <c r="O38" s="215">
        <f>[1]Hagstofa!W34</f>
        <v>0.38666666666666666</v>
      </c>
      <c r="P38" s="215">
        <f>[1]Hagstofa!W20</f>
        <v>0.61333333333333329</v>
      </c>
      <c r="Q38" s="251">
        <v>0.1023063276167948</v>
      </c>
      <c r="R38" s="251">
        <v>0.38150289017341038</v>
      </c>
      <c r="S38" s="219">
        <v>0.61271676300578037</v>
      </c>
      <c r="T38" s="215">
        <v>0.11028571428571429</v>
      </c>
      <c r="U38" s="215">
        <v>0.36979166666666669</v>
      </c>
      <c r="V38" s="215">
        <v>0.63020833333333337</v>
      </c>
    </row>
    <row r="39" spans="1:22" x14ac:dyDescent="0.35">
      <c r="A39" s="222" t="s">
        <v>19</v>
      </c>
      <c r="B39" s="215">
        <f>'Frumgögn Hagstofa'!F9/'Frumgögn Hagstofa'!$F$7</f>
        <v>0.1752112676056338</v>
      </c>
      <c r="C39" s="215">
        <f>'Frumgögn Hagstofa'!F29/'Frumgögn Hagstofa'!F9</f>
        <v>0.5112540192926045</v>
      </c>
      <c r="D39" s="215">
        <f>'Frumgögn Hagstofa'!F19/'Frumgögn Hagstofa'!F9</f>
        <v>0.4887459807073955</v>
      </c>
      <c r="E39" s="251">
        <f>[1]Hagstofa!T7</f>
        <v>0.19932998324958123</v>
      </c>
      <c r="F39" s="251">
        <f>[1]Hagstofa!T35</f>
        <v>0.51540616246498594</v>
      </c>
      <c r="G39" s="219">
        <f>[1]Hagstofa!T21</f>
        <v>0.484593837535014</v>
      </c>
      <c r="H39" s="215">
        <f>[1]Hagstofa!U7</f>
        <v>0.20714285714285716</v>
      </c>
      <c r="I39" s="215">
        <f>[1]Hagstofa!U35</f>
        <v>0.55172413793103448</v>
      </c>
      <c r="J39" s="215">
        <f>[1]Hagstofa!U21</f>
        <v>0.44827586206896552</v>
      </c>
      <c r="K39" s="251">
        <f>[1]Hagstofa!V7</f>
        <v>0.21087216248506571</v>
      </c>
      <c r="L39" s="251">
        <f>[1]Hagstofa!V35</f>
        <v>0.60339943342776203</v>
      </c>
      <c r="M39" s="219">
        <f>[1]Hagstofa!V21</f>
        <v>0.39943342776203966</v>
      </c>
      <c r="N39" s="215">
        <f>[1]Hagstofa!W7</f>
        <v>0.2132616487455197</v>
      </c>
      <c r="O39" s="215">
        <f>[1]Hagstofa!W35</f>
        <v>0.59663865546218486</v>
      </c>
      <c r="P39" s="215">
        <f>[1]Hagstofa!W21</f>
        <v>0.4061624649859944</v>
      </c>
      <c r="Q39" s="251">
        <v>0.21584861028976937</v>
      </c>
      <c r="R39" s="251">
        <v>0.60547945205479448</v>
      </c>
      <c r="S39" s="219">
        <v>0.39452054794520547</v>
      </c>
      <c r="T39" s="215">
        <v>0.21142857142857144</v>
      </c>
      <c r="U39" s="215">
        <v>0.59459459459459463</v>
      </c>
      <c r="V39" s="215">
        <v>0.40540540540540543</v>
      </c>
    </row>
    <row r="40" spans="1:22" x14ac:dyDescent="0.35">
      <c r="A40" s="222" t="s">
        <v>20</v>
      </c>
      <c r="B40" s="215">
        <f>'Frumgögn Hagstofa'!F10/'Frumgögn Hagstofa'!$F$7</f>
        <v>0.16056338028169015</v>
      </c>
      <c r="C40" s="215">
        <f>'Frumgögn Hagstofa'!F30/'Frumgögn Hagstofa'!F10</f>
        <v>0.61052631578947369</v>
      </c>
      <c r="D40" s="215">
        <f>'Frumgögn Hagstofa'!F20/'Frumgögn Hagstofa'!F10</f>
        <v>0.38947368421052631</v>
      </c>
      <c r="E40" s="251">
        <f>[1]Hagstofa!T8</f>
        <v>0.16471245114461194</v>
      </c>
      <c r="F40" s="251">
        <f>[1]Hagstofa!T36</f>
        <v>0.62033898305084745</v>
      </c>
      <c r="G40" s="219">
        <f>[1]Hagstofa!T22</f>
        <v>0.37966101694915255</v>
      </c>
      <c r="H40" s="215">
        <f>[1]Hagstofa!U8</f>
        <v>0.1761904761904762</v>
      </c>
      <c r="I40" s="215">
        <f>[1]Hagstofa!U36</f>
        <v>0.61148648648648651</v>
      </c>
      <c r="J40" s="215">
        <f>[1]Hagstofa!U22</f>
        <v>0.38851351351351349</v>
      </c>
      <c r="K40" s="251">
        <f>[1]Hagstofa!V8</f>
        <v>0.17682198327359619</v>
      </c>
      <c r="L40" s="251">
        <f>[1]Hagstofa!V36</f>
        <v>0.57770270270270274</v>
      </c>
      <c r="M40" s="219">
        <f>[1]Hagstofa!V22</f>
        <v>0.42229729729729731</v>
      </c>
      <c r="N40" s="215">
        <f>[1]Hagstofa!W8</f>
        <v>0.15770609318996415</v>
      </c>
      <c r="O40" s="215">
        <f>[1]Hagstofa!W36</f>
        <v>0.56060606060606055</v>
      </c>
      <c r="P40" s="215">
        <f>[1]Hagstofa!W22</f>
        <v>0.43560606060606061</v>
      </c>
      <c r="Q40" s="251">
        <v>0.15493790656416323</v>
      </c>
      <c r="R40" s="251">
        <v>0.54580152671755722</v>
      </c>
      <c r="S40" s="219">
        <v>0.45419847328244273</v>
      </c>
      <c r="T40" s="215">
        <v>0.15428571428571428</v>
      </c>
      <c r="U40" s="215">
        <v>0.54612546125461259</v>
      </c>
      <c r="V40" s="215">
        <v>0.45387453874538747</v>
      </c>
    </row>
    <row r="41" spans="1:22" x14ac:dyDescent="0.35">
      <c r="A41" s="222" t="s">
        <v>21</v>
      </c>
      <c r="B41" s="215">
        <f>'Frumgögn Hagstofa'!F11/'Frumgögn Hagstofa'!$F$7</f>
        <v>6.7605633802816895E-2</v>
      </c>
      <c r="C41" s="215">
        <f>'Frumgögn Hagstofa'!F31/'Frumgögn Hagstofa'!F11</f>
        <v>0.85</v>
      </c>
      <c r="D41" s="215">
        <f>'Frumgögn Hagstofa'!F21/'Frumgögn Hagstofa'!F11</f>
        <v>0.15</v>
      </c>
      <c r="E41" s="251">
        <f>[1]Hagstofa!T9</f>
        <v>5.9743160245672805E-2</v>
      </c>
      <c r="F41" s="251">
        <f>[1]Hagstofa!T37</f>
        <v>0.78504672897196259</v>
      </c>
      <c r="G41" s="219">
        <f>[1]Hagstofa!T23</f>
        <v>0.20560747663551401</v>
      </c>
      <c r="H41" s="215">
        <f>[1]Hagstofa!U9</f>
        <v>5.5952380952380955E-2</v>
      </c>
      <c r="I41" s="215">
        <f>[1]Hagstofa!U37</f>
        <v>0.81914893617021278</v>
      </c>
      <c r="J41" s="215">
        <f>[1]Hagstofa!U23</f>
        <v>0.18085106382978725</v>
      </c>
      <c r="K41" s="251">
        <f>[1]Hagstofa!V9</f>
        <v>5.197132616487455E-2</v>
      </c>
      <c r="L41" s="251">
        <f>[1]Hagstofa!V37</f>
        <v>0.81609195402298851</v>
      </c>
      <c r="M41" s="219">
        <f>[1]Hagstofa!V23</f>
        <v>0.18390804597701149</v>
      </c>
      <c r="N41" s="215">
        <f>[1]Hagstofa!W9</f>
        <v>4.7192353643966546E-2</v>
      </c>
      <c r="O41" s="215">
        <f>[1]Hagstofa!W37</f>
        <v>0.79746835443037978</v>
      </c>
      <c r="P41" s="215">
        <f>[1]Hagstofa!W23</f>
        <v>0.20253164556962025</v>
      </c>
      <c r="Q41" s="251">
        <v>4.49438202247191E-2</v>
      </c>
      <c r="R41" s="251">
        <v>0.78947368421052633</v>
      </c>
      <c r="S41" s="219">
        <v>0.21052631578947367</v>
      </c>
      <c r="T41" s="215">
        <v>3.8857142857142854E-2</v>
      </c>
      <c r="U41" s="215">
        <v>0.82352941176470584</v>
      </c>
      <c r="V41" s="215">
        <v>0.17647058823529413</v>
      </c>
    </row>
    <row r="42" spans="1:22" x14ac:dyDescent="0.35">
      <c r="A42" s="222" t="s">
        <v>22</v>
      </c>
      <c r="B42" s="215">
        <f>'Frumgögn Hagstofa'!F12/'Frumgögn Hagstofa'!$F$7</f>
        <v>0.20619718309859156</v>
      </c>
      <c r="C42" s="215">
        <f>'Frumgögn Hagstofa'!F32/'Frumgögn Hagstofa'!F12</f>
        <v>0.6202185792349727</v>
      </c>
      <c r="D42" s="215">
        <f>'Frumgögn Hagstofa'!F22/'Frumgögn Hagstofa'!F12</f>
        <v>0.38251366120218577</v>
      </c>
      <c r="E42" s="251">
        <f>[1]Hagstofa!T10</f>
        <v>0.19765494137353434</v>
      </c>
      <c r="F42" s="251">
        <f>[1]Hagstofa!T38</f>
        <v>0.60734463276836159</v>
      </c>
      <c r="G42" s="219">
        <f>[1]Hagstofa!T24</f>
        <v>0.39548022598870058</v>
      </c>
      <c r="H42" s="215">
        <f>[1]Hagstofa!U10</f>
        <v>0.19404761904761905</v>
      </c>
      <c r="I42" s="215">
        <f>[1]Hagstofa!U38</f>
        <v>0.59815950920245398</v>
      </c>
      <c r="J42" s="215">
        <f>[1]Hagstofa!U24</f>
        <v>0.40184049079754602</v>
      </c>
      <c r="K42" s="251">
        <f>[1]Hagstofa!V10</f>
        <v>0.20489844683393071</v>
      </c>
      <c r="L42" s="251">
        <f>[1]Hagstofa!V38</f>
        <v>0.61224489795918369</v>
      </c>
      <c r="M42" s="219">
        <f>[1]Hagstofa!V24</f>
        <v>0.38775510204081631</v>
      </c>
      <c r="N42" s="215">
        <f>[1]Hagstofa!W10</f>
        <v>0.21983273596176822</v>
      </c>
      <c r="O42" s="215">
        <f>[1]Hagstofa!W38</f>
        <v>0.64130434782608692</v>
      </c>
      <c r="P42" s="215">
        <f>[1]Hagstofa!W24</f>
        <v>0.35869565217391303</v>
      </c>
      <c r="Q42" s="251">
        <v>0.21289178001182732</v>
      </c>
      <c r="R42" s="251">
        <v>0.62777777777777777</v>
      </c>
      <c r="S42" s="219">
        <v>0.37222222222222223</v>
      </c>
      <c r="T42" s="215">
        <v>0.22342857142857142</v>
      </c>
      <c r="U42" s="215">
        <v>0.61636828644501274</v>
      </c>
      <c r="V42" s="215">
        <v>0.38363171355498721</v>
      </c>
    </row>
    <row r="43" spans="1:22" x14ac:dyDescent="0.35">
      <c r="A43" s="227" t="s">
        <v>121</v>
      </c>
      <c r="B43" s="244">
        <f>'Frumgögn Hagstofa'!F13/'Frumgögn Hagstofa'!$F$7</f>
        <v>4.1126760563380278E-2</v>
      </c>
      <c r="C43" s="244">
        <f>'Frumgögn Hagstofa'!F33/'Frumgögn Hagstofa'!F13</f>
        <v>0.19178082191780821</v>
      </c>
      <c r="D43" s="244">
        <f>'Frumgögn Hagstofa'!F23/'Frumgögn Hagstofa'!F13</f>
        <v>0.80821917808219179</v>
      </c>
      <c r="E43" s="252">
        <f>[1]Hagstofa!T11</f>
        <v>3.6850921273031828E-2</v>
      </c>
      <c r="F43" s="252">
        <f>[1]Hagstofa!T39</f>
        <v>0.21212121212121213</v>
      </c>
      <c r="G43" s="245">
        <f>[1]Hagstofa!T25</f>
        <v>0.80303030303030298</v>
      </c>
      <c r="H43" s="244">
        <f>[1]Hagstofa!U11</f>
        <v>3.9285714285714285E-2</v>
      </c>
      <c r="I43" s="244">
        <f>[1]Hagstofa!U39</f>
        <v>0.18181818181818182</v>
      </c>
      <c r="J43" s="244">
        <f>[1]Hagstofa!U25</f>
        <v>0.81818181818181823</v>
      </c>
      <c r="K43" s="252">
        <f>[1]Hagstofa!V11</f>
        <v>4.4802867383512544E-2</v>
      </c>
      <c r="L43" s="252">
        <f>[1]Hagstofa!V39</f>
        <v>0.18666666666666668</v>
      </c>
      <c r="M43" s="245">
        <f>[1]Hagstofa!V25</f>
        <v>0.81333333333333335</v>
      </c>
      <c r="N43" s="244">
        <f>[1]Hagstofa!W11</f>
        <v>4.7192353643966546E-2</v>
      </c>
      <c r="O43" s="244">
        <f>[1]Hagstofa!W39</f>
        <v>0.12658227848101267</v>
      </c>
      <c r="P43" s="244">
        <f>[1]Hagstofa!W25</f>
        <v>0.87341772151898733</v>
      </c>
      <c r="Q43" s="252">
        <v>4.4352454169130695E-2</v>
      </c>
      <c r="R43" s="252">
        <v>0.16</v>
      </c>
      <c r="S43" s="245">
        <v>0.84</v>
      </c>
      <c r="T43" s="244">
        <v>3.7714285714285714E-2</v>
      </c>
      <c r="U43" s="244">
        <v>0.24242424242424243</v>
      </c>
      <c r="V43" s="244">
        <v>0.77272727272727271</v>
      </c>
    </row>
    <row r="44" spans="1:22" x14ac:dyDescent="0.35">
      <c r="A44" s="222" t="s">
        <v>23</v>
      </c>
      <c r="B44" s="215">
        <f>'Frumgögn Hagstofa'!F14/'Frumgögn Hagstofa'!$F$7</f>
        <v>0.12</v>
      </c>
      <c r="C44" s="215">
        <f>'Frumgögn Hagstofa'!F34/'Frumgögn Hagstofa'!F14</f>
        <v>9.8591549295774641E-2</v>
      </c>
      <c r="D44" s="215">
        <f>'Frumgögn Hagstofa'!F24/'Frumgögn Hagstofa'!F14</f>
        <v>0.90140845070422537</v>
      </c>
      <c r="E44" s="251">
        <f>[1]Hagstofa!T12</f>
        <v>0.12339475153545505</v>
      </c>
      <c r="F44" s="251">
        <f>[1]Hagstofa!T40</f>
        <v>8.1447963800904979E-2</v>
      </c>
      <c r="G44" s="219">
        <f>[1]Hagstofa!T26</f>
        <v>0.91855203619909498</v>
      </c>
      <c r="H44" s="215">
        <f>[1]Hagstofa!U12</f>
        <v>0.1130952380952381</v>
      </c>
      <c r="I44" s="215">
        <f>[1]Hagstofa!U40</f>
        <v>9.4736842105263161E-2</v>
      </c>
      <c r="J44" s="215">
        <f>[1]Hagstofa!U26</f>
        <v>0.90526315789473688</v>
      </c>
      <c r="K44" s="251">
        <f>[1]Hagstofa!V12</f>
        <v>0.11947431302270012</v>
      </c>
      <c r="L44" s="251">
        <f>[1]Hagstofa!V40</f>
        <v>0.09</v>
      </c>
      <c r="M44" s="219">
        <f>[1]Hagstofa!V26</f>
        <v>0.91</v>
      </c>
      <c r="N44" s="215">
        <f>[1]Hagstofa!W12</f>
        <v>0.12246117084826762</v>
      </c>
      <c r="O44" s="215">
        <f>[1]Hagstofa!W40</f>
        <v>0.10731707317073171</v>
      </c>
      <c r="P44" s="215">
        <f>[1]Hagstofa!W26</f>
        <v>0.89268292682926831</v>
      </c>
      <c r="Q44" s="251">
        <v>0.11354228267297457</v>
      </c>
      <c r="R44" s="251">
        <v>0.125</v>
      </c>
      <c r="S44" s="219">
        <v>0.875</v>
      </c>
      <c r="T44" s="215">
        <v>0.112</v>
      </c>
      <c r="U44" s="215">
        <v>0.12755102040816327</v>
      </c>
      <c r="V44" s="215">
        <v>0.87244897959183676</v>
      </c>
    </row>
    <row r="45" spans="1:22" x14ac:dyDescent="0.35">
      <c r="A45" s="222" t="s">
        <v>57</v>
      </c>
      <c r="B45" s="215">
        <f>'Frumgögn Hagstofa'!F15/'Frumgögn Hagstofa'!$F$7</f>
        <v>5.4647887323943663E-2</v>
      </c>
      <c r="C45" s="215">
        <f>'Frumgögn Hagstofa'!F35/'Frumgögn Hagstofa'!F15</f>
        <v>6.1855670103092786E-2</v>
      </c>
      <c r="D45" s="215">
        <f>'Frumgögn Hagstofa'!F25/'Frumgögn Hagstofa'!F15</f>
        <v>0.93814432989690721</v>
      </c>
      <c r="E45" s="251">
        <f>[1]Hagstofa!T13</f>
        <v>5.1926298157453935E-2</v>
      </c>
      <c r="F45" s="251">
        <f>[1]Hagstofa!T41</f>
        <v>7.5268817204301078E-2</v>
      </c>
      <c r="G45" s="219">
        <f>[1]Hagstofa!T27</f>
        <v>0.92473118279569888</v>
      </c>
      <c r="H45" s="215">
        <f>[1]Hagstofa!U13</f>
        <v>0.05</v>
      </c>
      <c r="I45" s="215">
        <f>[1]Hagstofa!U41</f>
        <v>0.10714285714285714</v>
      </c>
      <c r="J45" s="215">
        <f>[1]Hagstofa!U27</f>
        <v>0.8928571428571429</v>
      </c>
      <c r="K45" s="251">
        <f>[1]Hagstofa!V13</f>
        <v>4.4802867383512544E-2</v>
      </c>
      <c r="L45" s="251">
        <f>[1]Hagstofa!V41</f>
        <v>0.10666666666666667</v>
      </c>
      <c r="M45" s="219">
        <f>[1]Hagstofa!V27</f>
        <v>0.89333333333333331</v>
      </c>
      <c r="N45" s="215">
        <f>[1]Hagstofa!W13</f>
        <v>4.7192353643966546E-2</v>
      </c>
      <c r="O45" s="215">
        <f>[1]Hagstofa!W41</f>
        <v>0.12658227848101267</v>
      </c>
      <c r="P45" s="215">
        <f>[1]Hagstofa!W27</f>
        <v>0.87341772151898733</v>
      </c>
      <c r="Q45" s="251">
        <v>4.6126552335895916E-2</v>
      </c>
      <c r="R45" s="251">
        <v>0.10256410256410256</v>
      </c>
      <c r="S45" s="219">
        <v>0.91025641025641024</v>
      </c>
      <c r="T45" s="215">
        <v>4.8000000000000001E-2</v>
      </c>
      <c r="U45" s="215">
        <v>0.11904761904761904</v>
      </c>
      <c r="V45" s="215">
        <v>0.88095238095238093</v>
      </c>
    </row>
    <row r="46" spans="1:22" x14ac:dyDescent="0.35">
      <c r="A46" s="222" t="s">
        <v>58</v>
      </c>
      <c r="B46" s="215">
        <f>'Frumgögn Hagstofa'!F16/'Frumgögn Hagstofa'!$F$7</f>
        <v>8.0563380281690147E-2</v>
      </c>
      <c r="C46" s="215">
        <f>'Frumgögn Hagstofa'!F36/'Frumgögn Hagstofa'!F16</f>
        <v>0.39860139860139859</v>
      </c>
      <c r="D46" s="215">
        <f>'Frumgögn Hagstofa'!F26/'Frumgögn Hagstofa'!F16</f>
        <v>0.59440559440559437</v>
      </c>
      <c r="E46" s="251">
        <f>[1]Hagstofa!T14</f>
        <v>7.0351758793969849E-2</v>
      </c>
      <c r="F46" s="251">
        <f>[1]Hagstofa!T42</f>
        <v>0.46031746031746029</v>
      </c>
      <c r="G46" s="219">
        <f>[1]Hagstofa!T28</f>
        <v>0.53174603174603174</v>
      </c>
      <c r="H46" s="215">
        <f>[1]Hagstofa!U14</f>
        <v>6.3095238095238093E-2</v>
      </c>
      <c r="I46" s="215">
        <f>[1]Hagstofa!U42</f>
        <v>0.51886792452830188</v>
      </c>
      <c r="J46" s="215">
        <f>[1]Hagstofa!U28</f>
        <v>0.48113207547169812</v>
      </c>
      <c r="K46" s="251">
        <f>[1]Hagstofa!V14</f>
        <v>5.9139784946236562E-2</v>
      </c>
      <c r="L46" s="251">
        <f>[1]Hagstofa!V42</f>
        <v>0.48484848484848486</v>
      </c>
      <c r="M46" s="219">
        <f>[1]Hagstofa!V28</f>
        <v>0.51515151515151514</v>
      </c>
      <c r="N46" s="215">
        <f>[1]Hagstofa!W14</f>
        <v>5.6152927120669056E-2</v>
      </c>
      <c r="O46" s="215">
        <f>[1]Hagstofa!W42</f>
        <v>0.46808510638297873</v>
      </c>
      <c r="P46" s="215">
        <f>[1]Hagstofa!W28</f>
        <v>0.53191489361702127</v>
      </c>
      <c r="Q46" s="251">
        <v>6.5641632170313421E-2</v>
      </c>
      <c r="R46" s="251">
        <v>0.46846846846846846</v>
      </c>
      <c r="S46" s="219">
        <v>0.53153153153153154</v>
      </c>
      <c r="T46" s="215">
        <v>6.4000000000000001E-2</v>
      </c>
      <c r="U46" s="215">
        <v>0.4642857142857143</v>
      </c>
      <c r="V46" s="215">
        <v>0.5446428571428571</v>
      </c>
    </row>
    <row r="47" spans="1:22" x14ac:dyDescent="0.35">
      <c r="A47" s="232" t="s">
        <v>115</v>
      </c>
      <c r="B47" s="253"/>
      <c r="C47" s="248">
        <f>'Frumgögn Hagstofa'!F27/'Frumgögn Hagstofa'!F7</f>
        <v>0.45577464788732397</v>
      </c>
      <c r="D47" s="248">
        <f>'Frumgögn Hagstofa'!F17/'Frumgögn Hagstofa'!F7</f>
        <v>0.54422535211267609</v>
      </c>
      <c r="E47" s="249"/>
      <c r="F47" s="249">
        <f>[1]Hagstofa!T33</f>
        <v>0.45784477945281965</v>
      </c>
      <c r="G47" s="249">
        <f>[1]Hagstofa!T19</f>
        <v>0.54215522054718035</v>
      </c>
      <c r="H47" s="253"/>
      <c r="I47" s="248">
        <f>[1]Hagstofa!U33</f>
        <v>0.47499999999999998</v>
      </c>
      <c r="J47" s="248">
        <f>[1]Hagstofa!U19</f>
        <v>0.52500000000000002</v>
      </c>
      <c r="K47" s="249"/>
      <c r="L47" s="249">
        <f>[1]Hagstofa!V33</f>
        <v>0.47968936678614099</v>
      </c>
      <c r="M47" s="249">
        <f>[1]Hagstofa!V19</f>
        <v>0.52031063321385906</v>
      </c>
      <c r="N47" s="253"/>
      <c r="O47" s="248">
        <f>[1]Hagstofa!W33</f>
        <v>0.48028673835125446</v>
      </c>
      <c r="P47" s="248">
        <f>[1]Hagstofa!W19</f>
        <v>0.51971326164874554</v>
      </c>
      <c r="Q47" s="249"/>
      <c r="R47" s="249">
        <f>[1]Hagstofa!X33</f>
        <v>0.48018923713778827</v>
      </c>
      <c r="S47" s="249">
        <f>[1]Hagstofa!X19</f>
        <v>0.52040212891780013</v>
      </c>
      <c r="T47" s="253"/>
      <c r="U47" s="248">
        <v>0.47913093196112067</v>
      </c>
      <c r="V47" s="248">
        <v>0.52144082332761577</v>
      </c>
    </row>
    <row r="48" spans="1:22" x14ac:dyDescent="0.3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</row>
    <row r="49" spans="1:22" x14ac:dyDescent="0.35">
      <c r="A49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</row>
    <row r="50" spans="1:22" ht="14.5" customHeight="1" x14ac:dyDescent="0.35">
      <c r="A50" s="254"/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</row>
    <row r="51" spans="1:22" x14ac:dyDescent="0.35">
      <c r="A51"/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</row>
    <row r="52" spans="1:22" x14ac:dyDescent="0.35">
      <c r="A52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</row>
    <row r="53" spans="1:22" x14ac:dyDescent="0.35">
      <c r="A53" s="78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</row>
    <row r="54" spans="1:22" ht="18.5" x14ac:dyDescent="0.35">
      <c r="A54" s="78"/>
      <c r="B54" s="260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1" x14ac:dyDescent="0.5">
      <c r="A55" t="s">
        <v>107</v>
      </c>
      <c r="B55" s="261" t="s">
        <v>108</v>
      </c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</row>
    <row r="56" spans="1:22" ht="18.5" x14ac:dyDescent="0.35">
      <c r="A56" s="78"/>
      <c r="B56" s="260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</row>
    <row r="57" spans="1:22" ht="14.5" customHeight="1" x14ac:dyDescent="0.35">
      <c r="A57" s="207"/>
      <c r="B57" s="208">
        <v>2014</v>
      </c>
      <c r="C57" s="208"/>
      <c r="D57" s="208"/>
      <c r="E57" s="208">
        <v>2015</v>
      </c>
      <c r="F57" s="208"/>
      <c r="G57" s="208"/>
      <c r="H57" s="208">
        <v>2016</v>
      </c>
      <c r="I57" s="208"/>
      <c r="J57" s="208"/>
      <c r="K57" s="208">
        <v>2017</v>
      </c>
      <c r="L57" s="208"/>
      <c r="M57" s="208"/>
      <c r="N57" s="262">
        <v>2018</v>
      </c>
      <c r="O57" s="262"/>
      <c r="P57" s="262"/>
      <c r="Q57" s="208">
        <v>2019</v>
      </c>
      <c r="R57" s="208"/>
      <c r="S57" s="208"/>
      <c r="T57" s="78"/>
      <c r="U57" s="78"/>
      <c r="V57" s="78"/>
    </row>
    <row r="58" spans="1:22" ht="14.5" customHeight="1" x14ac:dyDescent="0.35">
      <c r="A58" s="209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62"/>
      <c r="O58" s="262"/>
      <c r="P58" s="262"/>
      <c r="Q58" s="208"/>
      <c r="R58" s="208"/>
      <c r="S58" s="208"/>
      <c r="T58" s="78"/>
      <c r="U58" s="78"/>
      <c r="V58" s="78"/>
    </row>
    <row r="59" spans="1:22" ht="29" x14ac:dyDescent="0.35">
      <c r="A59" s="210" t="s">
        <v>47</v>
      </c>
      <c r="B59" s="213" t="s">
        <v>109</v>
      </c>
      <c r="C59" s="213" t="s">
        <v>110</v>
      </c>
      <c r="D59" s="213" t="s">
        <v>111</v>
      </c>
      <c r="E59" s="211" t="s">
        <v>109</v>
      </c>
      <c r="F59" s="211" t="s">
        <v>110</v>
      </c>
      <c r="G59" s="211" t="s">
        <v>111</v>
      </c>
      <c r="H59" s="213" t="s">
        <v>109</v>
      </c>
      <c r="I59" s="213" t="s">
        <v>110</v>
      </c>
      <c r="J59" s="213" t="s">
        <v>111</v>
      </c>
      <c r="K59" s="263" t="s">
        <v>109</v>
      </c>
      <c r="L59" s="263" t="s">
        <v>110</v>
      </c>
      <c r="M59" s="263" t="s">
        <v>111</v>
      </c>
      <c r="N59" s="213" t="s">
        <v>109</v>
      </c>
      <c r="O59" s="213" t="s">
        <v>110</v>
      </c>
      <c r="P59" s="213" t="s">
        <v>111</v>
      </c>
      <c r="Q59" s="263" t="s">
        <v>109</v>
      </c>
      <c r="R59" s="263" t="s">
        <v>110</v>
      </c>
      <c r="S59" s="263" t="s">
        <v>111</v>
      </c>
      <c r="T59" s="78"/>
      <c r="U59" s="78"/>
      <c r="V59" s="78"/>
    </row>
    <row r="60" spans="1:22" x14ac:dyDescent="0.35">
      <c r="A60" s="214" t="s">
        <v>39</v>
      </c>
      <c r="B60" s="220">
        <v>7.3200000000000001E-2</v>
      </c>
      <c r="C60" s="220">
        <v>0.16669999999999999</v>
      </c>
      <c r="D60" s="220">
        <v>0.83330000000000004</v>
      </c>
      <c r="E60" s="221">
        <v>7.2700000000000001E-2</v>
      </c>
      <c r="F60" s="221">
        <v>0.16220000000000001</v>
      </c>
      <c r="G60" s="221">
        <v>0.83779999999999999</v>
      </c>
      <c r="H60" s="264">
        <v>6.6799999999999998E-2</v>
      </c>
      <c r="I60" s="265">
        <v>0.18920000000000001</v>
      </c>
      <c r="J60" s="265">
        <v>0.81079999999999997</v>
      </c>
      <c r="K60" s="313">
        <v>6.4338235294117641E-2</v>
      </c>
      <c r="L60" s="314">
        <v>0.14285714285714285</v>
      </c>
      <c r="M60" s="314">
        <v>0.8571428571428571</v>
      </c>
      <c r="N60" s="276">
        <v>6.3200000000000006E-2</v>
      </c>
      <c r="O60" s="276">
        <v>0.17649999999999999</v>
      </c>
      <c r="P60" s="276">
        <v>0.82350000000000001</v>
      </c>
      <c r="Q60" s="313">
        <f>'Frumgögn Alcoa Fjarðaál'!E149/'Frumgögn Alcoa Fjarðaál'!$E$157</f>
        <v>6.4885496183206104E-2</v>
      </c>
      <c r="R60" s="314">
        <f>'Frumgögn Alcoa Fjarðaál'!D149/'Frumgögn Alcoa Fjarðaál'!E149</f>
        <v>0.26470588235294118</v>
      </c>
      <c r="S60" s="314">
        <f>'Frumgögn Alcoa Fjarðaál'!C149/'Frumgögn Alcoa Fjarðaál'!E149</f>
        <v>0.73529411764705888</v>
      </c>
      <c r="T60" s="78"/>
      <c r="U60" s="78"/>
      <c r="V60" s="78"/>
    </row>
    <row r="61" spans="1:22" x14ac:dyDescent="0.35">
      <c r="A61" s="222" t="s">
        <v>19</v>
      </c>
      <c r="B61" s="220">
        <v>0.1138</v>
      </c>
      <c r="C61" s="220">
        <v>0.33929999999999999</v>
      </c>
      <c r="D61" s="220">
        <v>0.66069999999999995</v>
      </c>
      <c r="E61" s="221">
        <v>0.12770000000000001</v>
      </c>
      <c r="F61" s="221">
        <v>0.2923</v>
      </c>
      <c r="G61" s="221">
        <v>0.7077</v>
      </c>
      <c r="H61" s="264">
        <v>0.13539999999999999</v>
      </c>
      <c r="I61" s="265">
        <v>0.29330000000000001</v>
      </c>
      <c r="J61" s="265">
        <v>0.70669999999999999</v>
      </c>
      <c r="K61" s="313">
        <v>0.13602941176470587</v>
      </c>
      <c r="L61" s="314">
        <v>0.29729729729729731</v>
      </c>
      <c r="M61" s="314">
        <v>0.70270270270270274</v>
      </c>
      <c r="N61" s="276">
        <v>0.13009999999999999</v>
      </c>
      <c r="O61" s="276">
        <v>0.28570000000000001</v>
      </c>
      <c r="P61" s="276">
        <v>0.71430000000000005</v>
      </c>
      <c r="Q61" s="313">
        <f>'Frumgögn Alcoa Fjarðaál'!E150/'Frumgögn Alcoa Fjarðaál'!$E$157</f>
        <v>0.11450381679389313</v>
      </c>
      <c r="R61" s="314">
        <f>'Frumgögn Alcoa Fjarðaál'!D150/'Frumgögn Alcoa Fjarðaál'!E150</f>
        <v>0.28333333333333333</v>
      </c>
      <c r="S61" s="314">
        <f>'Frumgögn Alcoa Fjarðaál'!C150/'Frumgögn Alcoa Fjarðaál'!E150</f>
        <v>0.71666666666666667</v>
      </c>
      <c r="T61" s="78"/>
      <c r="U61" s="78"/>
      <c r="V61" s="78"/>
    </row>
    <row r="62" spans="1:22" x14ac:dyDescent="0.35">
      <c r="A62" s="227" t="s">
        <v>54</v>
      </c>
      <c r="B62" s="230">
        <v>2.64E-2</v>
      </c>
      <c r="C62" s="230">
        <v>0.15379999999999999</v>
      </c>
      <c r="D62" s="230">
        <v>0.84619999999999995</v>
      </c>
      <c r="E62" s="231">
        <v>1.5699999999999999E-2</v>
      </c>
      <c r="F62" s="231">
        <v>0.125</v>
      </c>
      <c r="G62" s="231">
        <v>0.875</v>
      </c>
      <c r="H62" s="266">
        <v>1.26E-2</v>
      </c>
      <c r="I62" s="267">
        <v>0.1429</v>
      </c>
      <c r="J62" s="267">
        <v>0.85709999999999997</v>
      </c>
      <c r="K62" s="231">
        <v>9.1911764705882356E-3</v>
      </c>
      <c r="L62" s="231">
        <v>0.2</v>
      </c>
      <c r="M62" s="231">
        <v>0.8</v>
      </c>
      <c r="N62" s="266">
        <v>9.2999999999999992E-3</v>
      </c>
      <c r="O62" s="267">
        <v>0.2</v>
      </c>
      <c r="P62" s="267">
        <v>0.8</v>
      </c>
      <c r="Q62" s="231">
        <f>'Frumgögn Alcoa Fjarðaál'!E151/'Frumgögn Alcoa Fjarðaál'!$E$157</f>
        <v>1.3358778625954198E-2</v>
      </c>
      <c r="R62" s="231">
        <f>'Frumgögn Alcoa Fjarðaál'!D151/'Frumgögn Alcoa Fjarðaál'!E151</f>
        <v>0.5714285714285714</v>
      </c>
      <c r="S62" s="231">
        <f>'Frumgögn Alcoa Fjarðaál'!C151/'Frumgögn Alcoa Fjarðaál'!E151</f>
        <v>0.42857142857142855</v>
      </c>
      <c r="T62" s="78"/>
      <c r="U62" s="78"/>
      <c r="V62" s="78"/>
    </row>
    <row r="63" spans="1:22" x14ac:dyDescent="0.35">
      <c r="A63" s="222" t="s">
        <v>76</v>
      </c>
      <c r="B63" s="220">
        <v>2.4400000000000002E-2</v>
      </c>
      <c r="C63" s="220">
        <v>0.33329999999999999</v>
      </c>
      <c r="D63" s="220">
        <v>0.66669999999999996</v>
      </c>
      <c r="E63" s="221">
        <v>2.1600000000000001E-2</v>
      </c>
      <c r="F63" s="221">
        <v>0.36359999999999998</v>
      </c>
      <c r="G63" s="221">
        <v>0.63639999999999997</v>
      </c>
      <c r="H63" s="264">
        <v>1.44E-2</v>
      </c>
      <c r="I63" s="265">
        <v>0.25</v>
      </c>
      <c r="J63" s="265">
        <v>0.75</v>
      </c>
      <c r="K63" s="313">
        <v>1.4705882352941176E-2</v>
      </c>
      <c r="L63" s="314">
        <v>0.25</v>
      </c>
      <c r="M63" s="314">
        <v>0.75</v>
      </c>
      <c r="N63" s="276">
        <v>1.2999999999999999E-2</v>
      </c>
      <c r="O63" s="276">
        <v>0.1429</v>
      </c>
      <c r="P63" s="276">
        <v>0.85709999999999997</v>
      </c>
      <c r="Q63" s="313">
        <f>'Frumgögn Alcoa Fjarðaál'!E152/'Frumgögn Alcoa Fjarðaál'!$E$157</f>
        <v>1.1450381679389313E-2</v>
      </c>
      <c r="R63" s="314">
        <f>'Frumgögn Alcoa Fjarðaál'!D152/'Frumgögn Alcoa Fjarðaál'!E152</f>
        <v>0.16666666666666666</v>
      </c>
      <c r="S63" s="314">
        <f>'Frumgögn Alcoa Fjarðaál'!C152/'Frumgögn Alcoa Fjarðaál'!E152</f>
        <v>0.83333333333333337</v>
      </c>
      <c r="T63" s="78"/>
      <c r="U63" s="78"/>
      <c r="V63" s="78"/>
    </row>
    <row r="64" spans="1:22" x14ac:dyDescent="0.35">
      <c r="A64" s="222" t="s">
        <v>21</v>
      </c>
      <c r="B64" s="220">
        <v>2.8500000000000001E-2</v>
      </c>
      <c r="C64" s="220">
        <v>0.85709999999999997</v>
      </c>
      <c r="D64" s="220">
        <v>0.1429</v>
      </c>
      <c r="E64" s="221">
        <v>2.75E-2</v>
      </c>
      <c r="F64" s="221">
        <v>0.92859999999999998</v>
      </c>
      <c r="G64" s="221">
        <v>7.1400000000000005E-2</v>
      </c>
      <c r="H64" s="264">
        <v>1.8100000000000002E-2</v>
      </c>
      <c r="I64" s="265">
        <v>1</v>
      </c>
      <c r="J64" s="265">
        <v>0</v>
      </c>
      <c r="K64" s="313">
        <v>1.8382352941176471E-2</v>
      </c>
      <c r="L64" s="314">
        <v>1</v>
      </c>
      <c r="M64" s="314">
        <v>0</v>
      </c>
      <c r="N64" s="276">
        <v>2.4199999999999999E-2</v>
      </c>
      <c r="O64" s="276">
        <v>0.84619999999999995</v>
      </c>
      <c r="P64" s="276">
        <v>0.15379999999999999</v>
      </c>
      <c r="Q64" s="313">
        <f>'Frumgögn Alcoa Fjarðaál'!E153/'Frumgögn Alcoa Fjarðaál'!$E$157</f>
        <v>1.5267175572519083E-2</v>
      </c>
      <c r="R64" s="314">
        <f>'Frumgögn Alcoa Fjarðaál'!D153/'Frumgögn Alcoa Fjarðaál'!E153</f>
        <v>1</v>
      </c>
      <c r="S64" s="314">
        <f>'Frumgögn Alcoa Fjarðaál'!C153/'Frumgögn Alcoa Fjarðaál'!E153</f>
        <v>0</v>
      </c>
      <c r="T64" s="78"/>
      <c r="U64" s="78"/>
      <c r="V64" s="78"/>
    </row>
    <row r="65" spans="1:22" x14ac:dyDescent="0.35">
      <c r="A65" s="222" t="s">
        <v>22</v>
      </c>
      <c r="B65" s="220">
        <v>4.07E-2</v>
      </c>
      <c r="C65" s="220">
        <v>0.05</v>
      </c>
      <c r="D65" s="220">
        <v>0.95</v>
      </c>
      <c r="E65" s="221">
        <v>3.3399999999999999E-2</v>
      </c>
      <c r="F65" s="221">
        <v>5.8799999999999998E-2</v>
      </c>
      <c r="G65" s="221">
        <v>0.94120000000000004</v>
      </c>
      <c r="H65" s="264">
        <v>1.26E-2</v>
      </c>
      <c r="I65" s="265">
        <v>0.1429</v>
      </c>
      <c r="J65" s="265">
        <v>0.85709999999999997</v>
      </c>
      <c r="K65" s="313">
        <v>1.1029411764705883E-2</v>
      </c>
      <c r="L65" s="314">
        <v>0.16666666666666666</v>
      </c>
      <c r="M65" s="314">
        <v>0.83333333333333337</v>
      </c>
      <c r="N65" s="276">
        <v>7.4000000000000003E-3</v>
      </c>
      <c r="O65" s="276">
        <v>0.25</v>
      </c>
      <c r="P65" s="276">
        <v>0.75</v>
      </c>
      <c r="Q65" s="313">
        <f>'Frumgögn Alcoa Fjarðaál'!E154/'Frumgögn Alcoa Fjarðaál'!$E$157</f>
        <v>3.8167938931297708E-3</v>
      </c>
      <c r="R65" s="314">
        <f>'Frumgögn Alcoa Fjarðaál'!D154/'Frumgögn Alcoa Fjarðaál'!E154</f>
        <v>0</v>
      </c>
      <c r="S65" s="314">
        <f>'Frumgögn Alcoa Fjarðaál'!C154/'Frumgögn Alcoa Fjarðaál'!E154</f>
        <v>1</v>
      </c>
      <c r="T65" s="78"/>
      <c r="U65" s="78"/>
      <c r="V65" s="78"/>
    </row>
    <row r="66" spans="1:22" x14ac:dyDescent="0.35">
      <c r="A66" s="222" t="s">
        <v>23</v>
      </c>
      <c r="B66" s="220">
        <v>0.124</v>
      </c>
      <c r="C66" s="220">
        <v>3.2800000000000003E-2</v>
      </c>
      <c r="D66" s="220">
        <v>0.96719999999999995</v>
      </c>
      <c r="E66" s="221">
        <v>0.1336</v>
      </c>
      <c r="F66" s="221">
        <v>8.8200000000000001E-2</v>
      </c>
      <c r="G66" s="221">
        <v>0.91180000000000005</v>
      </c>
      <c r="H66" s="264">
        <v>0.1462</v>
      </c>
      <c r="I66" s="265">
        <v>9.8799999999999999E-2</v>
      </c>
      <c r="J66" s="265">
        <v>0.9012</v>
      </c>
      <c r="K66" s="313">
        <v>0.13419117647058823</v>
      </c>
      <c r="L66" s="314">
        <v>6.8493150684931503E-2</v>
      </c>
      <c r="M66" s="314">
        <v>0.93150684931506844</v>
      </c>
      <c r="N66" s="276">
        <v>0.1338</v>
      </c>
      <c r="O66" s="276">
        <v>0.25</v>
      </c>
      <c r="P66" s="276">
        <v>0.75</v>
      </c>
      <c r="Q66" s="313">
        <f>'Frumgögn Alcoa Fjarðaál'!E155/'Frumgögn Alcoa Fjarðaál'!$E$157</f>
        <v>0.13358778625954199</v>
      </c>
      <c r="R66" s="314">
        <f>'Frumgögn Alcoa Fjarðaál'!D155/'Frumgögn Alcoa Fjarðaál'!E155</f>
        <v>8.5714285714285715E-2</v>
      </c>
      <c r="S66" s="314">
        <f>'Frumgögn Alcoa Fjarðaál'!C155/'Frumgögn Alcoa Fjarðaál'!E155</f>
        <v>0.91428571428571426</v>
      </c>
      <c r="T66" s="78"/>
      <c r="U66" s="78"/>
      <c r="V66" s="78"/>
    </row>
    <row r="67" spans="1:22" x14ac:dyDescent="0.35">
      <c r="A67" s="222" t="s">
        <v>57</v>
      </c>
      <c r="B67" s="220">
        <v>0.56910000000000005</v>
      </c>
      <c r="C67" s="220">
        <v>0.2036</v>
      </c>
      <c r="D67" s="220">
        <v>0.7964</v>
      </c>
      <c r="E67" s="221">
        <v>0.56779999999999997</v>
      </c>
      <c r="F67" s="221">
        <v>0.23530000000000001</v>
      </c>
      <c r="G67" s="221">
        <v>0.76470000000000005</v>
      </c>
      <c r="H67" s="264">
        <v>0.59389999999999998</v>
      </c>
      <c r="I67" s="265">
        <v>0.25840000000000002</v>
      </c>
      <c r="J67" s="265">
        <v>0.74160000000000004</v>
      </c>
      <c r="K67" s="313">
        <v>0.61213235294117652</v>
      </c>
      <c r="L67" s="314">
        <v>0.25225225225225223</v>
      </c>
      <c r="M67" s="314">
        <v>0.74774774774774777</v>
      </c>
      <c r="N67" s="276">
        <v>0.61899999999999999</v>
      </c>
      <c r="O67" s="276">
        <v>6.9400000000000003E-2</v>
      </c>
      <c r="P67" s="276">
        <v>0.93059999999999998</v>
      </c>
      <c r="Q67" s="313">
        <f>'Frumgögn Alcoa Fjarðaál'!E156/'Frumgögn Alcoa Fjarðaál'!$E$157</f>
        <v>0.64312977099236646</v>
      </c>
      <c r="R67" s="314">
        <f>'Frumgögn Alcoa Fjarðaál'!D156/'Frumgögn Alcoa Fjarðaál'!E156</f>
        <v>0.2314540059347181</v>
      </c>
      <c r="S67" s="314">
        <f>'Frumgögn Alcoa Fjarðaál'!C156/'Frumgögn Alcoa Fjarðaál'!E156</f>
        <v>0.7685459940652819</v>
      </c>
      <c r="T67" s="78"/>
      <c r="U67" s="78"/>
      <c r="V67" s="78"/>
    </row>
    <row r="68" spans="1:22" x14ac:dyDescent="0.35">
      <c r="A68" s="222" t="s">
        <v>114</v>
      </c>
      <c r="B68" s="315">
        <v>0</v>
      </c>
      <c r="C68" s="315" t="s">
        <v>124</v>
      </c>
      <c r="D68" s="315" t="s">
        <v>124</v>
      </c>
      <c r="E68" s="316">
        <v>0</v>
      </c>
      <c r="F68" s="316" t="s">
        <v>124</v>
      </c>
      <c r="G68" s="316" t="s">
        <v>124</v>
      </c>
      <c r="H68" s="317">
        <v>0</v>
      </c>
      <c r="I68" s="316" t="s">
        <v>124</v>
      </c>
      <c r="J68" s="316" t="s">
        <v>124</v>
      </c>
      <c r="K68" s="316">
        <v>0</v>
      </c>
      <c r="L68" s="318" t="s">
        <v>124</v>
      </c>
      <c r="M68" s="318" t="s">
        <v>124</v>
      </c>
      <c r="N68" s="319">
        <v>0</v>
      </c>
      <c r="O68" s="319" t="s">
        <v>124</v>
      </c>
      <c r="P68" s="319" t="s">
        <v>124</v>
      </c>
      <c r="Q68" s="316">
        <v>0</v>
      </c>
      <c r="R68" s="318" t="s">
        <v>124</v>
      </c>
      <c r="S68" s="318" t="s">
        <v>124</v>
      </c>
      <c r="T68" s="78"/>
      <c r="U68" s="78"/>
      <c r="V68" s="78"/>
    </row>
    <row r="69" spans="1:22" x14ac:dyDescent="0.35">
      <c r="A69" s="232" t="s">
        <v>115</v>
      </c>
      <c r="B69" s="235"/>
      <c r="C69" s="235">
        <v>0.21260000000000001</v>
      </c>
      <c r="D69" s="235">
        <v>0.78739999999999999</v>
      </c>
      <c r="E69" s="268"/>
      <c r="F69" s="269">
        <v>0.23180000000000001</v>
      </c>
      <c r="G69" s="270">
        <v>0.76819999999999999</v>
      </c>
      <c r="H69" s="271"/>
      <c r="I69" s="312">
        <v>0.2455</v>
      </c>
      <c r="J69" s="312">
        <v>0.75449999999999995</v>
      </c>
      <c r="K69" s="313">
        <v>1</v>
      </c>
      <c r="L69" s="285">
        <v>0.23897058823529413</v>
      </c>
      <c r="M69" s="285">
        <v>0.76102941176470584</v>
      </c>
      <c r="N69" s="276">
        <v>1</v>
      </c>
      <c r="O69" s="276">
        <v>0.21929999999999999</v>
      </c>
      <c r="P69" s="276">
        <v>0.78069999999999995</v>
      </c>
      <c r="Q69" s="313">
        <f>SUM(Q60:Q68)</f>
        <v>1</v>
      </c>
      <c r="R69" s="285">
        <f>'Frumgögn Alcoa Fjarðaál'!D157/'Frumgögn Alcoa Fjarðaál'!E157</f>
        <v>0.23473282442748092</v>
      </c>
      <c r="S69" s="285">
        <f>'Frumgögn Alcoa Fjarðaál'!C157/'Frumgögn Alcoa Fjarðaál'!E157</f>
        <v>0.76526717557251911</v>
      </c>
      <c r="T69" s="78"/>
      <c r="U69" s="78"/>
      <c r="V69" s="78"/>
    </row>
    <row r="70" spans="1:22" x14ac:dyDescent="0.35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/>
      <c r="O70"/>
      <c r="P70"/>
      <c r="Q70" s="78"/>
      <c r="R70" s="78"/>
      <c r="S70" s="78"/>
      <c r="T70" s="78"/>
      <c r="U70" s="78"/>
      <c r="V70" s="78"/>
    </row>
    <row r="71" spans="1:22" ht="14.5" customHeight="1" x14ac:dyDescent="0.35">
      <c r="A71" s="207"/>
      <c r="B71" s="208">
        <v>2014</v>
      </c>
      <c r="C71" s="208"/>
      <c r="D71" s="208"/>
      <c r="E71" s="208">
        <v>2015</v>
      </c>
      <c r="F71" s="208"/>
      <c r="G71" s="208"/>
      <c r="H71" s="208">
        <v>2016</v>
      </c>
      <c r="I71" s="208"/>
      <c r="J71" s="208"/>
      <c r="K71" s="208">
        <v>2017</v>
      </c>
      <c r="L71" s="208"/>
      <c r="M71" s="208"/>
      <c r="N71" s="262">
        <v>2018</v>
      </c>
      <c r="O71" s="262"/>
      <c r="P71" s="262"/>
      <c r="Q71" s="262">
        <v>2019</v>
      </c>
      <c r="R71" s="262"/>
      <c r="S71" s="262"/>
      <c r="T71" s="78"/>
      <c r="U71" s="78"/>
      <c r="V71" s="78"/>
    </row>
    <row r="72" spans="1:22" ht="14.5" customHeight="1" x14ac:dyDescent="0.35">
      <c r="A72" s="209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62"/>
      <c r="O72" s="262"/>
      <c r="P72" s="262"/>
      <c r="Q72" s="262"/>
      <c r="R72" s="262"/>
      <c r="S72" s="262"/>
      <c r="T72" s="78"/>
      <c r="U72" s="78"/>
      <c r="V72" s="78"/>
    </row>
    <row r="73" spans="1:22" ht="29" x14ac:dyDescent="0.35">
      <c r="A73" s="210" t="s">
        <v>32</v>
      </c>
      <c r="B73" s="213" t="s">
        <v>109</v>
      </c>
      <c r="C73" s="213" t="s">
        <v>110</v>
      </c>
      <c r="D73" s="213" t="s">
        <v>111</v>
      </c>
      <c r="E73" s="211" t="s">
        <v>109</v>
      </c>
      <c r="F73" s="211" t="s">
        <v>110</v>
      </c>
      <c r="G73" s="211" t="s">
        <v>111</v>
      </c>
      <c r="H73" s="272" t="s">
        <v>109</v>
      </c>
      <c r="I73" s="272" t="s">
        <v>110</v>
      </c>
      <c r="J73" s="272" t="s">
        <v>111</v>
      </c>
      <c r="K73" s="273" t="s">
        <v>109</v>
      </c>
      <c r="L73" s="273" t="s">
        <v>110</v>
      </c>
      <c r="M73" s="273" t="s">
        <v>111</v>
      </c>
      <c r="N73" s="272" t="s">
        <v>109</v>
      </c>
      <c r="O73" s="272" t="s">
        <v>110</v>
      </c>
      <c r="P73" s="272" t="s">
        <v>111</v>
      </c>
      <c r="Q73" s="273" t="s">
        <v>109</v>
      </c>
      <c r="R73" s="273" t="s">
        <v>110</v>
      </c>
      <c r="S73" s="273" t="s">
        <v>111</v>
      </c>
      <c r="T73" s="78"/>
      <c r="U73" s="78"/>
      <c r="V73" s="78"/>
    </row>
    <row r="74" spans="1:22" x14ac:dyDescent="0.35">
      <c r="A74" s="214" t="s">
        <v>82</v>
      </c>
      <c r="B74" s="220">
        <v>0.20901639344262296</v>
      </c>
      <c r="C74" s="220">
        <v>0.19607843137254902</v>
      </c>
      <c r="D74" s="220">
        <v>0.80392156862745101</v>
      </c>
      <c r="E74" s="274">
        <f>43/261</f>
        <v>0.16475095785440613</v>
      </c>
      <c r="F74" s="223">
        <v>0.23300000000000001</v>
      </c>
      <c r="G74" s="223">
        <v>0.76700000000000002</v>
      </c>
      <c r="H74" s="251">
        <f>41/274</f>
        <v>0.14963503649635038</v>
      </c>
      <c r="I74" s="251">
        <v>0.26800000000000002</v>
      </c>
      <c r="J74" s="251">
        <v>0.73199999999999998</v>
      </c>
      <c r="K74" s="275">
        <v>0.13100000000000001</v>
      </c>
      <c r="L74" s="275">
        <v>0.28199999999999997</v>
      </c>
      <c r="M74" s="275">
        <v>0.71799999999999997</v>
      </c>
      <c r="N74" s="251">
        <f>'Frumgögn Landsvirkjun'!E172/'Frumgögn Landsvirkjun'!$E$177</f>
        <v>0.1357142857142857</v>
      </c>
      <c r="O74" s="276">
        <v>0.26300000000000001</v>
      </c>
      <c r="P74" s="276">
        <v>0.73699999999999999</v>
      </c>
      <c r="Q74" s="275">
        <f>'Frumgögn Landsvirkjun'!E184/'Frumgögn Landsvirkjun'!$E$189</f>
        <v>0.13732394366197184</v>
      </c>
      <c r="R74" s="275">
        <v>0.26300000000000001</v>
      </c>
      <c r="S74" s="275">
        <v>0.73699999999999999</v>
      </c>
      <c r="T74" s="78"/>
      <c r="U74" s="78"/>
      <c r="V74" s="78"/>
    </row>
    <row r="75" spans="1:22" x14ac:dyDescent="0.35">
      <c r="A75" s="222" t="s">
        <v>19</v>
      </c>
      <c r="B75" s="220">
        <v>0.18442622950819673</v>
      </c>
      <c r="C75" s="220">
        <v>0.28888888888888886</v>
      </c>
      <c r="D75" s="220">
        <v>0.71111111111111114</v>
      </c>
      <c r="E75" s="274">
        <f>68/261</f>
        <v>0.26053639846743293</v>
      </c>
      <c r="F75" s="223">
        <v>0.32400000000000001</v>
      </c>
      <c r="G75" s="223">
        <v>0.67600000000000005</v>
      </c>
      <c r="H75" s="251">
        <f>107/274</f>
        <v>0.39051094890510951</v>
      </c>
      <c r="I75" s="251">
        <v>0.28000000000000003</v>
      </c>
      <c r="J75" s="251">
        <v>0.72</v>
      </c>
      <c r="K75" s="275">
        <v>0.40100000000000002</v>
      </c>
      <c r="L75" s="275">
        <v>0.33600000000000002</v>
      </c>
      <c r="M75" s="275">
        <v>0.66400000000000003</v>
      </c>
      <c r="N75" s="251">
        <f>'Frumgögn Landsvirkjun'!E173/'Frumgögn Landsvirkjun'!$E$177</f>
        <v>0.41428571428571431</v>
      </c>
      <c r="O75" s="276">
        <v>0.29299999999999998</v>
      </c>
      <c r="P75" s="276">
        <v>0.70699999999999996</v>
      </c>
      <c r="Q75" s="275">
        <f>'Frumgögn Landsvirkjun'!E185/'Frumgögn Landsvirkjun'!$E$189</f>
        <v>0.426056338028169</v>
      </c>
      <c r="R75" s="275">
        <v>0.29299999999999998</v>
      </c>
      <c r="S75" s="275">
        <v>0.70699999999999996</v>
      </c>
      <c r="T75" s="78"/>
      <c r="U75" s="78"/>
      <c r="V75" s="78"/>
    </row>
    <row r="76" spans="1:22" x14ac:dyDescent="0.35">
      <c r="A76" s="227" t="s">
        <v>54</v>
      </c>
      <c r="B76" s="230">
        <v>0.13524590163934427</v>
      </c>
      <c r="C76" s="230">
        <v>0.24242424242424243</v>
      </c>
      <c r="D76" s="230">
        <v>0.75757575757575757</v>
      </c>
      <c r="E76" s="277">
        <f>26/261</f>
        <v>9.9616858237547887E-2</v>
      </c>
      <c r="F76" s="228">
        <v>0.192</v>
      </c>
      <c r="G76" s="228">
        <v>0.80800000000000005</v>
      </c>
      <c r="H76" s="295" t="s">
        <v>124</v>
      </c>
      <c r="I76" s="296" t="s">
        <v>124</v>
      </c>
      <c r="J76" s="296" t="s">
        <v>124</v>
      </c>
      <c r="K76" s="295"/>
      <c r="L76" s="296"/>
      <c r="M76" s="296"/>
      <c r="N76" s="297"/>
      <c r="O76" s="298"/>
      <c r="P76" s="298"/>
      <c r="Q76" s="295"/>
      <c r="R76" s="296"/>
      <c r="S76" s="296"/>
      <c r="T76"/>
      <c r="U76"/>
      <c r="V76"/>
    </row>
    <row r="77" spans="1:22" x14ac:dyDescent="0.35">
      <c r="A77" s="222" t="s">
        <v>76</v>
      </c>
      <c r="B77" s="220">
        <v>0.15573770491803279</v>
      </c>
      <c r="C77" s="220">
        <v>7.8947368421052627E-2</v>
      </c>
      <c r="D77" s="220">
        <v>0.92105263157894735</v>
      </c>
      <c r="E77" s="274">
        <f>13/261</f>
        <v>4.9808429118773943E-2</v>
      </c>
      <c r="F77" s="223">
        <v>7.6999999999999999E-2</v>
      </c>
      <c r="G77" s="223">
        <v>0.92300000000000004</v>
      </c>
      <c r="H77" s="251">
        <f>12/274</f>
        <v>4.3795620437956206E-2</v>
      </c>
      <c r="I77" s="251">
        <v>8.3000000000000004E-2</v>
      </c>
      <c r="J77" s="251">
        <v>0.91700000000000004</v>
      </c>
      <c r="K77" s="299"/>
      <c r="L77" s="299"/>
      <c r="M77" s="299"/>
      <c r="N77" s="297"/>
      <c r="O77" s="298"/>
      <c r="P77" s="298"/>
      <c r="Q77" s="299"/>
      <c r="R77" s="299"/>
      <c r="S77" s="299"/>
      <c r="T77"/>
      <c r="U77"/>
      <c r="V77"/>
    </row>
    <row r="78" spans="1:22" x14ac:dyDescent="0.35">
      <c r="A78" s="222" t="s">
        <v>21</v>
      </c>
      <c r="B78" s="220">
        <v>5.737704918032787E-2</v>
      </c>
      <c r="C78" s="220">
        <v>1</v>
      </c>
      <c r="D78" s="220">
        <v>0</v>
      </c>
      <c r="E78" s="274">
        <f>14/261</f>
        <v>5.3639846743295021E-2</v>
      </c>
      <c r="F78" s="223">
        <v>1</v>
      </c>
      <c r="G78" s="223">
        <v>0</v>
      </c>
      <c r="H78" s="251">
        <f>15/274</f>
        <v>5.4744525547445258E-2</v>
      </c>
      <c r="I78" s="251">
        <v>1</v>
      </c>
      <c r="J78" s="251">
        <v>0</v>
      </c>
      <c r="K78" s="275">
        <v>7.6999999999999999E-2</v>
      </c>
      <c r="L78" s="275">
        <v>1</v>
      </c>
      <c r="M78" s="275">
        <v>0</v>
      </c>
      <c r="N78" s="251">
        <f>'Frumgögn Landsvirkjun'!E174/'Frumgögn Landsvirkjun'!$E$177</f>
        <v>7.1428571428571425E-2</v>
      </c>
      <c r="O78" s="276">
        <v>1</v>
      </c>
      <c r="P78" s="276">
        <v>0</v>
      </c>
      <c r="Q78" s="275">
        <f>'Frumgögn Landsvirkjun'!E186/'Frumgögn Landsvirkjun'!$E$189</f>
        <v>6.6901408450704219E-2</v>
      </c>
      <c r="R78" s="275">
        <v>1</v>
      </c>
      <c r="S78" s="275">
        <v>0</v>
      </c>
      <c r="T78"/>
      <c r="U78"/>
      <c r="V78"/>
    </row>
    <row r="79" spans="1:22" x14ac:dyDescent="0.35">
      <c r="A79" s="222" t="s">
        <v>22</v>
      </c>
      <c r="B79" s="220">
        <v>4.9180327868852458E-2</v>
      </c>
      <c r="C79" s="220">
        <v>0.75</v>
      </c>
      <c r="D79" s="220">
        <v>0.25</v>
      </c>
      <c r="E79" s="299"/>
      <c r="F79" s="300"/>
      <c r="G79" s="300"/>
      <c r="H79" s="299"/>
      <c r="I79" s="299"/>
      <c r="J79" s="299"/>
      <c r="K79" s="299"/>
      <c r="L79" s="299"/>
      <c r="M79" s="299"/>
      <c r="N79" s="297"/>
      <c r="O79" s="298"/>
      <c r="P79" s="298"/>
      <c r="Q79" s="299"/>
      <c r="R79" s="299"/>
      <c r="S79" s="299"/>
      <c r="T79"/>
      <c r="U79"/>
      <c r="V79"/>
    </row>
    <row r="80" spans="1:22" x14ac:dyDescent="0.35">
      <c r="A80" s="222" t="s">
        <v>23</v>
      </c>
      <c r="B80" s="220">
        <v>0.13934426229508196</v>
      </c>
      <c r="C80" s="220">
        <v>0</v>
      </c>
      <c r="D80" s="220">
        <v>1</v>
      </c>
      <c r="E80" s="278">
        <f>72/261</f>
        <v>0.27586206896551724</v>
      </c>
      <c r="F80" s="223">
        <v>0</v>
      </c>
      <c r="G80" s="223">
        <v>1</v>
      </c>
      <c r="H80" s="251">
        <f>72/274</f>
        <v>0.26277372262773724</v>
      </c>
      <c r="I80" s="251">
        <v>0</v>
      </c>
      <c r="J80" s="251">
        <v>1</v>
      </c>
      <c r="K80" s="275">
        <v>0.30299999999999999</v>
      </c>
      <c r="L80" s="275">
        <v>0</v>
      </c>
      <c r="M80" s="275">
        <v>1</v>
      </c>
      <c r="N80" s="251">
        <f>'Frumgögn Landsvirkjun'!E175/'Frumgögn Landsvirkjun'!$E$177</f>
        <v>0.29642857142857143</v>
      </c>
      <c r="O80" s="276">
        <v>0</v>
      </c>
      <c r="P80" s="276">
        <v>1</v>
      </c>
      <c r="Q80" s="275">
        <f>'Frumgögn Landsvirkjun'!E187/'Frumgögn Landsvirkjun'!$E$189</f>
        <v>0.30281690140845069</v>
      </c>
      <c r="R80" s="275">
        <v>0</v>
      </c>
      <c r="S80" s="275">
        <v>1</v>
      </c>
      <c r="T80"/>
      <c r="U80"/>
      <c r="V80"/>
    </row>
    <row r="81" spans="1:22" x14ac:dyDescent="0.35">
      <c r="A81" s="222" t="s">
        <v>57</v>
      </c>
      <c r="B81" s="220">
        <v>8.1967213114754103E-3</v>
      </c>
      <c r="C81" s="220">
        <v>0</v>
      </c>
      <c r="D81" s="220">
        <v>1</v>
      </c>
      <c r="E81" s="299"/>
      <c r="F81" s="300"/>
      <c r="G81" s="300"/>
      <c r="H81" s="299"/>
      <c r="I81" s="299"/>
      <c r="J81" s="299"/>
      <c r="K81" s="299"/>
      <c r="L81" s="299"/>
      <c r="M81" s="299"/>
      <c r="N81" s="297"/>
      <c r="O81" s="298"/>
      <c r="P81" s="298"/>
      <c r="Q81" s="299"/>
      <c r="R81" s="299"/>
      <c r="S81" s="299"/>
      <c r="T81"/>
      <c r="U81"/>
      <c r="V81"/>
    </row>
    <row r="82" spans="1:22" x14ac:dyDescent="0.35">
      <c r="A82" s="222" t="s">
        <v>114</v>
      </c>
      <c r="B82" s="219">
        <v>6.1475409836065573E-2</v>
      </c>
      <c r="C82" s="219">
        <v>0.73333333333333328</v>
      </c>
      <c r="D82" s="219">
        <v>0.26666666666666666</v>
      </c>
      <c r="E82" s="274">
        <f>25/261</f>
        <v>9.5785440613026823E-2</v>
      </c>
      <c r="F82" s="223">
        <v>0.8</v>
      </c>
      <c r="G82" s="223">
        <v>0.2</v>
      </c>
      <c r="H82" s="251">
        <f>27/274</f>
        <v>9.8540145985401464E-2</v>
      </c>
      <c r="I82" s="251">
        <v>0.81499999999999995</v>
      </c>
      <c r="J82" s="251">
        <v>0.185</v>
      </c>
      <c r="K82" s="275">
        <v>8.7999999999999995E-2</v>
      </c>
      <c r="L82" s="275">
        <v>0.84599999999999997</v>
      </c>
      <c r="M82" s="275">
        <v>0.154</v>
      </c>
      <c r="N82" s="251">
        <f>'Frumgögn Landsvirkjun'!E176/'Frumgögn Landsvirkjun'!$E$177</f>
        <v>8.2142857142857142E-2</v>
      </c>
      <c r="O82" s="276">
        <v>0.82599999999999996</v>
      </c>
      <c r="P82" s="276">
        <v>0.17399999999999999</v>
      </c>
      <c r="Q82" s="275">
        <f>'Frumgögn Landsvirkjun'!E188/'Frumgögn Landsvirkjun'!$E$189</f>
        <v>6.6901408450704219E-2</v>
      </c>
      <c r="R82" s="275">
        <v>0.82599999999999996</v>
      </c>
      <c r="S82" s="275">
        <v>0.17399999999999999</v>
      </c>
      <c r="T82"/>
      <c r="U82"/>
      <c r="V82"/>
    </row>
    <row r="83" spans="1:22" x14ac:dyDescent="0.35">
      <c r="A83" s="232" t="s">
        <v>115</v>
      </c>
      <c r="B83" s="249"/>
      <c r="C83" s="249">
        <v>0.27868852459016391</v>
      </c>
      <c r="D83" s="249">
        <v>0.72131147540983609</v>
      </c>
      <c r="E83" s="279"/>
      <c r="F83" s="233">
        <v>0.27600000000000002</v>
      </c>
      <c r="G83" s="233">
        <v>0.72399999999999998</v>
      </c>
      <c r="H83" s="280"/>
      <c r="I83" s="281">
        <v>0.28799999999999998</v>
      </c>
      <c r="J83" s="281">
        <v>0.71199999999999997</v>
      </c>
      <c r="K83" s="282"/>
      <c r="L83" s="283">
        <v>0.32300000000000001</v>
      </c>
      <c r="M83" s="283">
        <v>0.67700000000000005</v>
      </c>
      <c r="N83" s="251"/>
      <c r="O83" s="284">
        <v>0.29599999999999999</v>
      </c>
      <c r="P83" s="284">
        <v>0.70399999999999996</v>
      </c>
      <c r="Q83" s="282">
        <f>SUM(Q74:Q82)</f>
        <v>1</v>
      </c>
      <c r="R83" s="283">
        <v>0.29599999999999999</v>
      </c>
      <c r="S83" s="283">
        <v>0.70399999999999996</v>
      </c>
      <c r="T83"/>
      <c r="U83"/>
      <c r="V83"/>
    </row>
    <row r="84" spans="1:22" ht="13" customHeight="1" x14ac:dyDescent="0.35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/>
      <c r="O84"/>
      <c r="P84"/>
      <c r="Q84"/>
      <c r="R84"/>
      <c r="S84"/>
      <c r="T84"/>
      <c r="U84"/>
      <c r="V84"/>
    </row>
    <row r="85" spans="1:22" ht="14.5" customHeight="1" x14ac:dyDescent="0.35">
      <c r="A85" s="207"/>
      <c r="B85" s="208">
        <v>2014</v>
      </c>
      <c r="C85" s="208"/>
      <c r="D85" s="208"/>
      <c r="E85" s="208">
        <v>2015</v>
      </c>
      <c r="F85" s="208"/>
      <c r="G85" s="208"/>
      <c r="H85" s="208">
        <v>2016</v>
      </c>
      <c r="I85" s="208"/>
      <c r="J85" s="208"/>
      <c r="K85" s="208">
        <v>2017</v>
      </c>
      <c r="L85" s="208"/>
      <c r="M85" s="208"/>
      <c r="N85" s="262">
        <v>2018</v>
      </c>
      <c r="O85" s="262"/>
      <c r="P85" s="262"/>
      <c r="Q85" s="208">
        <v>2019</v>
      </c>
      <c r="R85" s="208"/>
      <c r="S85" s="208"/>
      <c r="T85"/>
      <c r="U85"/>
      <c r="V85"/>
    </row>
    <row r="86" spans="1:22" ht="14.5" customHeight="1" x14ac:dyDescent="0.35">
      <c r="A86" s="209"/>
      <c r="B86" s="208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62"/>
      <c r="O86" s="262"/>
      <c r="P86" s="262"/>
      <c r="Q86" s="208"/>
      <c r="R86" s="208"/>
      <c r="S86" s="208"/>
      <c r="T86"/>
      <c r="U86"/>
      <c r="V86"/>
    </row>
    <row r="87" spans="1:22" ht="29" x14ac:dyDescent="0.35">
      <c r="A87" s="210" t="s">
        <v>116</v>
      </c>
      <c r="B87" s="213" t="s">
        <v>109</v>
      </c>
      <c r="C87" s="213" t="s">
        <v>110</v>
      </c>
      <c r="D87" s="213" t="s">
        <v>111</v>
      </c>
      <c r="E87" s="211" t="s">
        <v>109</v>
      </c>
      <c r="F87" s="211" t="s">
        <v>110</v>
      </c>
      <c r="G87" s="211" t="s">
        <v>111</v>
      </c>
      <c r="H87" s="272" t="s">
        <v>109</v>
      </c>
      <c r="I87" s="272" t="s">
        <v>110</v>
      </c>
      <c r="J87" s="272" t="s">
        <v>111</v>
      </c>
      <c r="K87" s="273" t="s">
        <v>109</v>
      </c>
      <c r="L87" s="273" t="s">
        <v>110</v>
      </c>
      <c r="M87" s="273" t="s">
        <v>111</v>
      </c>
      <c r="N87" s="272" t="s">
        <v>109</v>
      </c>
      <c r="O87" s="272" t="s">
        <v>110</v>
      </c>
      <c r="P87" s="272" t="s">
        <v>111</v>
      </c>
      <c r="Q87" s="273" t="s">
        <v>109</v>
      </c>
      <c r="R87" s="273" t="s">
        <v>110</v>
      </c>
      <c r="S87" s="273" t="s">
        <v>111</v>
      </c>
      <c r="T87"/>
      <c r="U87"/>
      <c r="V87"/>
    </row>
    <row r="88" spans="1:22" x14ac:dyDescent="0.35">
      <c r="A88" s="222" t="s">
        <v>82</v>
      </c>
      <c r="B88" s="251">
        <v>9.6175478065241848E-2</v>
      </c>
      <c r="C88" s="251">
        <v>0.36842105263157893</v>
      </c>
      <c r="D88" s="219">
        <v>0.63157894736842102</v>
      </c>
      <c r="E88" s="215">
        <v>9.3630919978225369E-2</v>
      </c>
      <c r="F88" s="215">
        <v>0.37790697674418605</v>
      </c>
      <c r="G88" s="215">
        <v>0.62790697674418605</v>
      </c>
      <c r="H88" s="276">
        <v>0.10230849947534103</v>
      </c>
      <c r="I88" s="276">
        <v>0.33846153846153848</v>
      </c>
      <c r="J88" s="276">
        <v>0.66153846153846152</v>
      </c>
      <c r="K88" s="285">
        <v>0.10199999999999999</v>
      </c>
      <c r="L88" s="285">
        <v>0.315</v>
      </c>
      <c r="M88" s="285">
        <v>0.68500000000000005</v>
      </c>
      <c r="N88" s="276">
        <f>'Frumgögn Hagstofa'!Q8/'Frumgögn Hagstofa'!$Q$7</f>
        <v>0.10131048387096774</v>
      </c>
      <c r="O88" s="276">
        <v>0.40300000000000002</v>
      </c>
      <c r="P88" s="276">
        <v>0.59699999999999998</v>
      </c>
      <c r="Q88" s="285">
        <f>'Frumgögn Hagstofa'!R8/'Frumgögn Hagstofa'!$R$7</f>
        <v>0.10939830929885629</v>
      </c>
      <c r="R88" s="285">
        <f>'Frumgögn Hagstofa'!R28/'Frumgögn Hagstofa'!R8</f>
        <v>0.40909090909090912</v>
      </c>
      <c r="S88" s="285">
        <f>'Frumgögn Hagstofa'!R18/'Frumgögn Hagstofa'!R8</f>
        <v>0.59090909090909094</v>
      </c>
      <c r="T88"/>
      <c r="U88"/>
      <c r="V88"/>
    </row>
    <row r="89" spans="1:22" x14ac:dyDescent="0.35">
      <c r="A89" s="222" t="s">
        <v>19</v>
      </c>
      <c r="B89" s="251">
        <v>0.21653543307086615</v>
      </c>
      <c r="C89" s="251">
        <v>0.59480519480519478</v>
      </c>
      <c r="D89" s="219">
        <v>0.40519480519480522</v>
      </c>
      <c r="E89" s="215">
        <v>0.22754491017964071</v>
      </c>
      <c r="F89" s="215">
        <v>0.6004784688995215</v>
      </c>
      <c r="G89" s="215">
        <v>0.39952153110047844</v>
      </c>
      <c r="H89" s="276">
        <v>0.23347324239244491</v>
      </c>
      <c r="I89" s="276">
        <v>0.58202247191011236</v>
      </c>
      <c r="J89" s="276">
        <v>0.42022471910112358</v>
      </c>
      <c r="K89" s="285">
        <v>0.23</v>
      </c>
      <c r="L89" s="285">
        <v>0.58499999999999996</v>
      </c>
      <c r="M89" s="285">
        <v>0.41499999999999998</v>
      </c>
      <c r="N89" s="276">
        <f>'Frumgögn Hagstofa'!Q9/'Frumgögn Hagstofa'!$Q$7</f>
        <v>0.23639112903225806</v>
      </c>
      <c r="O89" s="276">
        <v>0.57099999999999995</v>
      </c>
      <c r="P89" s="276">
        <v>0.42899999999999999</v>
      </c>
      <c r="Q89" s="285">
        <f>'Frumgögn Hagstofa'!R9/'Frumgögn Hagstofa'!$R$7</f>
        <v>0.24316260566882147</v>
      </c>
      <c r="R89" s="285">
        <f>'Frumgögn Hagstofa'!R29/'Frumgögn Hagstofa'!R9</f>
        <v>0.58077709611451944</v>
      </c>
      <c r="S89" s="285">
        <f>'Frumgögn Hagstofa'!R19/'Frumgögn Hagstofa'!R9</f>
        <v>0.41922290388548056</v>
      </c>
      <c r="T89"/>
      <c r="U89"/>
      <c r="V89"/>
    </row>
    <row r="90" spans="1:22" x14ac:dyDescent="0.35">
      <c r="A90" s="222" t="s">
        <v>20</v>
      </c>
      <c r="B90" s="251">
        <v>0.14735658042744657</v>
      </c>
      <c r="C90" s="251">
        <v>0.56653992395437258</v>
      </c>
      <c r="D90" s="219">
        <v>0.43346007604562736</v>
      </c>
      <c r="E90" s="215">
        <v>0.14697876973326074</v>
      </c>
      <c r="F90" s="215">
        <v>0.55185185185185182</v>
      </c>
      <c r="G90" s="215">
        <v>0.44814814814814813</v>
      </c>
      <c r="H90" s="276">
        <v>0.15110178384050368</v>
      </c>
      <c r="I90" s="276">
        <v>0.53125</v>
      </c>
      <c r="J90" s="276">
        <v>0.46875</v>
      </c>
      <c r="K90" s="285">
        <v>0.154</v>
      </c>
      <c r="L90" s="285">
        <v>0.54700000000000004</v>
      </c>
      <c r="M90" s="285">
        <v>0.45300000000000001</v>
      </c>
      <c r="N90" s="276">
        <f>'Frumgögn Hagstofa'!Q10/'Frumgögn Hagstofa'!$Q$7</f>
        <v>0.14616935483870969</v>
      </c>
      <c r="O90" s="276">
        <v>0.54800000000000004</v>
      </c>
      <c r="P90" s="276">
        <v>0.45200000000000001</v>
      </c>
      <c r="Q90" s="285">
        <f>'Frumgögn Hagstofa'!R10/'Frumgögn Hagstofa'!$R$7</f>
        <v>0.13774241670810541</v>
      </c>
      <c r="R90" s="285">
        <f>'Frumgögn Hagstofa'!R30/'Frumgögn Hagstofa'!R10</f>
        <v>0.50541516245487361</v>
      </c>
      <c r="S90" s="285">
        <f>'Frumgögn Hagstofa'!R20/'Frumgögn Hagstofa'!R10</f>
        <v>0.49458483754512633</v>
      </c>
      <c r="T90"/>
      <c r="U90"/>
      <c r="V90"/>
    </row>
    <row r="91" spans="1:22" x14ac:dyDescent="0.35">
      <c r="A91" s="222" t="s">
        <v>21</v>
      </c>
      <c r="B91" s="251">
        <v>4.0494938132733409E-2</v>
      </c>
      <c r="C91" s="251">
        <v>0.83333333333333337</v>
      </c>
      <c r="D91" s="219">
        <v>0.16666666666666666</v>
      </c>
      <c r="E91" s="215">
        <v>3.8649972781709306E-2</v>
      </c>
      <c r="F91" s="215">
        <v>0.84507042253521125</v>
      </c>
      <c r="G91" s="215">
        <v>0.15492957746478872</v>
      </c>
      <c r="H91" s="276">
        <v>4.6169989506820566E-2</v>
      </c>
      <c r="I91" s="276">
        <v>0.80681818181818177</v>
      </c>
      <c r="J91" s="276">
        <v>0.19318181818181818</v>
      </c>
      <c r="K91" s="285">
        <v>5.2999999999999999E-2</v>
      </c>
      <c r="L91" s="285">
        <v>0.79600000000000004</v>
      </c>
      <c r="M91" s="285">
        <v>0.19400000000000001</v>
      </c>
      <c r="N91" s="276">
        <f>'Frumgögn Hagstofa'!Q11/'Frumgögn Hagstofa'!$Q$7</f>
        <v>4.7883064516129031E-2</v>
      </c>
      <c r="O91" s="276">
        <v>0.76800000000000002</v>
      </c>
      <c r="P91" s="276">
        <v>0.23200000000000001</v>
      </c>
      <c r="Q91" s="285">
        <f>'Frumgögn Hagstofa'!R11/'Frumgögn Hagstofa'!$R$7</f>
        <v>4.7240179015415218E-2</v>
      </c>
      <c r="R91" s="285">
        <f>'Frumgögn Hagstofa'!R31/'Frumgögn Hagstofa'!R11</f>
        <v>0.78947368421052633</v>
      </c>
      <c r="S91" s="285">
        <f>'Frumgögn Hagstofa'!R21/'Frumgögn Hagstofa'!R11</f>
        <v>0.21052631578947367</v>
      </c>
      <c r="T91"/>
      <c r="U91"/>
      <c r="V91"/>
    </row>
    <row r="92" spans="1:22" x14ac:dyDescent="0.35">
      <c r="A92" s="222" t="s">
        <v>22</v>
      </c>
      <c r="B92" s="251">
        <v>0.23115860517435322</v>
      </c>
      <c r="C92" s="251">
        <v>0.59610705596107061</v>
      </c>
      <c r="D92" s="219">
        <v>0.40389294403892945</v>
      </c>
      <c r="E92" s="215">
        <v>0.22972237343494828</v>
      </c>
      <c r="F92" s="215">
        <v>0.60663507109004744</v>
      </c>
      <c r="G92" s="215">
        <v>0.39336492890995262</v>
      </c>
      <c r="H92" s="276">
        <v>0.21930745015739769</v>
      </c>
      <c r="I92" s="276">
        <v>0.59808612440191389</v>
      </c>
      <c r="J92" s="276">
        <v>0.40191387559808611</v>
      </c>
      <c r="K92" s="285">
        <v>0.219</v>
      </c>
      <c r="L92" s="285">
        <v>0.57799999999999996</v>
      </c>
      <c r="M92" s="285">
        <v>0.42499999999999999</v>
      </c>
      <c r="N92" s="276">
        <f>'Frumgögn Hagstofa'!Q12/'Frumgögn Hagstofa'!$Q$7</f>
        <v>0.234375</v>
      </c>
      <c r="O92" s="276">
        <v>0.56100000000000005</v>
      </c>
      <c r="P92" s="276">
        <v>0.441</v>
      </c>
      <c r="Q92" s="285">
        <f>'Frumgögn Hagstofa'!R12/'Frumgögn Hagstofa'!$R$7</f>
        <v>0.23023371456986574</v>
      </c>
      <c r="R92" s="285">
        <f>'Frumgögn Hagstofa'!R32/'Frumgögn Hagstofa'!R12</f>
        <v>0.5745140388768899</v>
      </c>
      <c r="S92" s="285">
        <f>'Frumgögn Hagstofa'!R22/'Frumgögn Hagstofa'!R12</f>
        <v>0.42548596112311016</v>
      </c>
      <c r="T92"/>
      <c r="U92"/>
      <c r="V92"/>
    </row>
    <row r="93" spans="1:22" x14ac:dyDescent="0.35">
      <c r="A93" s="227" t="s">
        <v>121</v>
      </c>
      <c r="B93" s="252">
        <v>3.8807649043869519E-2</v>
      </c>
      <c r="C93" s="252">
        <v>0.20289855072463769</v>
      </c>
      <c r="D93" s="245">
        <v>0.79710144927536231</v>
      </c>
      <c r="E93" s="244">
        <v>3.5383777898747956E-2</v>
      </c>
      <c r="F93" s="244">
        <v>0.15384615384615385</v>
      </c>
      <c r="G93" s="244">
        <v>0.84615384615384615</v>
      </c>
      <c r="H93" s="286">
        <v>3.2528856243441762E-2</v>
      </c>
      <c r="I93" s="286">
        <v>0.19354838709677419</v>
      </c>
      <c r="J93" s="286">
        <v>0.80645161290322576</v>
      </c>
      <c r="K93" s="287">
        <v>2.9000000000000001E-2</v>
      </c>
      <c r="L93" s="287">
        <v>0.193</v>
      </c>
      <c r="M93" s="287">
        <v>0.80700000000000005</v>
      </c>
      <c r="N93" s="286">
        <f>'Frumgögn Hagstofa'!Q13/'Frumgögn Hagstofa'!$Q$7</f>
        <v>2.7721774193548387E-2</v>
      </c>
      <c r="O93" s="286">
        <v>0.14499999999999999</v>
      </c>
      <c r="P93" s="286">
        <v>0.85499999999999998</v>
      </c>
      <c r="Q93" s="287">
        <f>'Frumgögn Hagstofa'!R13/'Frumgögn Hagstofa'!$R$7</f>
        <v>2.9835902536051714E-2</v>
      </c>
      <c r="R93" s="287">
        <f>'Frumgögn Hagstofa'!R33/'Frumgögn Hagstofa'!R13</f>
        <v>0.16666666666666666</v>
      </c>
      <c r="S93" s="287">
        <f>'Frumgögn Hagstofa'!R23/'Frumgögn Hagstofa'!R13</f>
        <v>0.83333333333333337</v>
      </c>
      <c r="T93"/>
      <c r="U93"/>
      <c r="V93"/>
    </row>
    <row r="94" spans="1:22" x14ac:dyDescent="0.35">
      <c r="A94" s="222" t="s">
        <v>23</v>
      </c>
      <c r="B94" s="251">
        <v>0.11136107986501688</v>
      </c>
      <c r="C94" s="251">
        <v>0.1111111111111111</v>
      </c>
      <c r="D94" s="219">
        <v>0.88888888888888884</v>
      </c>
      <c r="E94" s="215">
        <v>0.1110506260206859</v>
      </c>
      <c r="F94" s="215">
        <v>8.8235294117647065E-2</v>
      </c>
      <c r="G94" s="215">
        <v>0.91176470588235292</v>
      </c>
      <c r="H94" s="276">
        <v>0.10283315844700944</v>
      </c>
      <c r="I94" s="276">
        <v>0.11734693877551021</v>
      </c>
      <c r="J94" s="276">
        <v>0.87755102040816324</v>
      </c>
      <c r="K94" s="285">
        <v>0.105</v>
      </c>
      <c r="L94" s="285">
        <v>0.108</v>
      </c>
      <c r="M94" s="285">
        <v>0.89200000000000002</v>
      </c>
      <c r="N94" s="276">
        <f>'Frumgögn Hagstofa'!Q14/'Frumgögn Hagstofa'!$Q$7</f>
        <v>0.10534274193548387</v>
      </c>
      <c r="O94" s="276">
        <v>8.5999999999999993E-2</v>
      </c>
      <c r="P94" s="276">
        <v>0.91900000000000004</v>
      </c>
      <c r="Q94" s="285">
        <f>'Frumgögn Hagstofa'!R14/'Frumgögn Hagstofa'!$R$7</f>
        <v>9.8955743411238195E-2</v>
      </c>
      <c r="R94" s="285">
        <f>'Frumgögn Hagstofa'!R34/'Frumgögn Hagstofa'!R14</f>
        <v>7.5376884422110546E-2</v>
      </c>
      <c r="S94" s="285">
        <f>'Frumgögn Hagstofa'!R24/'Frumgögn Hagstofa'!R14</f>
        <v>0.92964824120603018</v>
      </c>
      <c r="T94"/>
      <c r="U94"/>
      <c r="V94"/>
    </row>
    <row r="95" spans="1:22" x14ac:dyDescent="0.35">
      <c r="A95" s="222" t="s">
        <v>57</v>
      </c>
      <c r="B95" s="251">
        <v>4.6119235095613047E-2</v>
      </c>
      <c r="C95" s="251">
        <v>0.10975609756097561</v>
      </c>
      <c r="D95" s="219">
        <v>0.8902439024390244</v>
      </c>
      <c r="E95" s="215">
        <v>4.8448557430593356E-2</v>
      </c>
      <c r="F95" s="215">
        <v>7.8651685393258425E-2</v>
      </c>
      <c r="G95" s="215">
        <v>0.9213483146067416</v>
      </c>
      <c r="H95" s="276">
        <v>4.7743966421825816E-2</v>
      </c>
      <c r="I95" s="276">
        <v>7.6923076923076927E-2</v>
      </c>
      <c r="J95" s="276">
        <v>0.92307692307692313</v>
      </c>
      <c r="K95" s="285">
        <v>5.0999999999999997E-2</v>
      </c>
      <c r="L95" s="285">
        <v>9.0999999999999998E-2</v>
      </c>
      <c r="M95" s="285">
        <v>0.90900000000000003</v>
      </c>
      <c r="N95" s="276">
        <f>'Frumgögn Hagstofa'!Q15/'Frumgögn Hagstofa'!$Q$7</f>
        <v>4.8387096774193547E-2</v>
      </c>
      <c r="O95" s="276">
        <v>9.4E-2</v>
      </c>
      <c r="P95" s="276">
        <v>0.90600000000000003</v>
      </c>
      <c r="Q95" s="285">
        <f>'Frumgögn Hagstofa'!R15/'Frumgögn Hagstofa'!$R$7</f>
        <v>4.9229239184485331E-2</v>
      </c>
      <c r="R95" s="285">
        <f>'Frumgögn Hagstofa'!R35/'Frumgögn Hagstofa'!R15</f>
        <v>7.0707070707070704E-2</v>
      </c>
      <c r="S95" s="285">
        <f>'Frumgögn Hagstofa'!R25/'Frumgögn Hagstofa'!R15</f>
        <v>0.92929292929292928</v>
      </c>
      <c r="T95"/>
      <c r="U95"/>
      <c r="V95"/>
    </row>
    <row r="96" spans="1:22" x14ac:dyDescent="0.35">
      <c r="A96" s="222" t="s">
        <v>58</v>
      </c>
      <c r="B96" s="251">
        <v>7.19910011248594E-2</v>
      </c>
      <c r="C96" s="251">
        <v>0.46875</v>
      </c>
      <c r="D96" s="219">
        <v>0.53125</v>
      </c>
      <c r="E96" s="215">
        <v>6.8045726728361455E-2</v>
      </c>
      <c r="F96" s="215">
        <v>0.46400000000000002</v>
      </c>
      <c r="G96" s="215">
        <v>0.53600000000000003</v>
      </c>
      <c r="H96" s="276">
        <v>6.4533053515215114E-2</v>
      </c>
      <c r="I96" s="276">
        <v>0.42276422764227645</v>
      </c>
      <c r="J96" s="276">
        <v>0.57723577235772361</v>
      </c>
      <c r="K96" s="285">
        <v>5.8000000000000003E-2</v>
      </c>
      <c r="L96" s="285">
        <v>0.42499999999999999</v>
      </c>
      <c r="M96" s="285">
        <v>0.58399999999999996</v>
      </c>
      <c r="N96" s="276">
        <f>'Frumgögn Hagstofa'!Q16/'Frumgögn Hagstofa'!$Q$7</f>
        <v>5.1915322580645164E-2</v>
      </c>
      <c r="O96" s="276">
        <v>0.379</v>
      </c>
      <c r="P96" s="276">
        <v>0.63100000000000001</v>
      </c>
      <c r="Q96" s="285">
        <f>'Frumgögn Hagstofa'!R16/'Frumgögn Hagstofa'!$R$7</f>
        <v>5.370462456489309E-2</v>
      </c>
      <c r="R96" s="285">
        <f>'Frumgögn Hagstofa'!R36/'Frumgögn Hagstofa'!R16</f>
        <v>0.3888888888888889</v>
      </c>
      <c r="S96" s="285">
        <f>'Frumgögn Hagstofa'!R26/'Frumgögn Hagstofa'!R16</f>
        <v>0.61111111111111116</v>
      </c>
      <c r="T96"/>
      <c r="U96"/>
      <c r="V96"/>
    </row>
    <row r="97" spans="1:22" x14ac:dyDescent="0.35">
      <c r="A97" s="232" t="s">
        <v>115</v>
      </c>
      <c r="B97" s="249"/>
      <c r="C97" s="249">
        <v>0.47833427124366912</v>
      </c>
      <c r="D97" s="249">
        <v>0.52222847495779401</v>
      </c>
      <c r="E97" s="253"/>
      <c r="F97" s="248">
        <v>0.47632008709853019</v>
      </c>
      <c r="G97" s="248">
        <v>0.52367991290146976</v>
      </c>
      <c r="H97" s="276"/>
      <c r="I97" s="288">
        <v>0.46852046169989509</v>
      </c>
      <c r="J97" s="288">
        <v>0.53147953830010497</v>
      </c>
      <c r="K97" s="285"/>
      <c r="L97" s="321">
        <v>0.46400000000000002</v>
      </c>
      <c r="M97" s="321">
        <v>0.53600000000000003</v>
      </c>
      <c r="N97" s="288"/>
      <c r="O97" s="288">
        <f>'Frumgögn Hagstofa'!Q27/'Frumgögn Hagstofa'!Q7</f>
        <v>0.46169354838709675</v>
      </c>
      <c r="P97" s="288">
        <v>0.53900000000000003</v>
      </c>
      <c r="Q97" s="321"/>
      <c r="R97" s="321">
        <f>'Frumgögn Hagstofa'!R27/'Frumgögn Hagstofa'!R7</f>
        <v>0.46195922426653407</v>
      </c>
      <c r="S97" s="321">
        <f>'Frumgögn Hagstofa'!R17/'Frumgögn Hagstofa'!R7</f>
        <v>0.53804077573346598</v>
      </c>
      <c r="T97"/>
      <c r="U97"/>
      <c r="V97"/>
    </row>
    <row r="98" spans="1:22" ht="5.5" customHeight="1" x14ac:dyDescent="0.35"/>
    <row r="99" spans="1:22" ht="14.5" customHeight="1" x14ac:dyDescent="0.35">
      <c r="A99" s="294" t="s">
        <v>141</v>
      </c>
      <c r="B99" s="294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</row>
    <row r="100" spans="1:22" ht="30.5" customHeight="1" x14ac:dyDescent="0.35">
      <c r="A100" s="294"/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</row>
    <row r="101" spans="1:22" ht="15.5" customHeight="1" x14ac:dyDescent="0.35">
      <c r="A101" s="256" t="s">
        <v>122</v>
      </c>
      <c r="B101" s="257">
        <v>43956</v>
      </c>
      <c r="C101" s="258"/>
      <c r="D101" s="258"/>
      <c r="E101" s="258"/>
      <c r="F101" s="258"/>
      <c r="G101" s="258"/>
      <c r="H101" s="258"/>
      <c r="I101" s="25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</row>
    <row r="102" spans="1:22" x14ac:dyDescent="0.35">
      <c r="A102" s="256" t="s">
        <v>123</v>
      </c>
      <c r="B102" s="78" t="s">
        <v>125</v>
      </c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</row>
    <row r="103" spans="1:22" x14ac:dyDescent="0.35">
      <c r="A103" s="259"/>
      <c r="B103" s="78" t="s">
        <v>126</v>
      </c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</row>
    <row r="104" spans="1:22" ht="14.5" customHeight="1" x14ac:dyDescent="0.35">
      <c r="A104" s="78"/>
      <c r="B104" s="11" t="s">
        <v>29</v>
      </c>
      <c r="D104" s="12" t="s">
        <v>28</v>
      </c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</row>
  </sheetData>
  <mergeCells count="51">
    <mergeCell ref="Q71:S72"/>
    <mergeCell ref="A99:V100"/>
    <mergeCell ref="Q85:S86"/>
    <mergeCell ref="N71:P72"/>
    <mergeCell ref="A85:A86"/>
    <mergeCell ref="B85:D86"/>
    <mergeCell ref="E85:G86"/>
    <mergeCell ref="H85:J86"/>
    <mergeCell ref="K85:M86"/>
    <mergeCell ref="N85:P86"/>
    <mergeCell ref="A71:A72"/>
    <mergeCell ref="B71:D72"/>
    <mergeCell ref="E71:G72"/>
    <mergeCell ref="H71:J72"/>
    <mergeCell ref="K71:M72"/>
    <mergeCell ref="B50:V53"/>
    <mergeCell ref="A57:A58"/>
    <mergeCell ref="B57:D58"/>
    <mergeCell ref="E57:G58"/>
    <mergeCell ref="H57:J58"/>
    <mergeCell ref="K57:M58"/>
    <mergeCell ref="N57:P58"/>
    <mergeCell ref="Q57:S58"/>
    <mergeCell ref="K20:M21"/>
    <mergeCell ref="N20:P21"/>
    <mergeCell ref="Q20:S21"/>
    <mergeCell ref="T20:V21"/>
    <mergeCell ref="A35:A36"/>
    <mergeCell ref="B35:D36"/>
    <mergeCell ref="E35:G36"/>
    <mergeCell ref="H35:J36"/>
    <mergeCell ref="K35:M36"/>
    <mergeCell ref="N35:P36"/>
    <mergeCell ref="Q35:S36"/>
    <mergeCell ref="T35:V36"/>
    <mergeCell ref="A20:A21"/>
    <mergeCell ref="B20:D21"/>
    <mergeCell ref="E20:G21"/>
    <mergeCell ref="H20:J21"/>
    <mergeCell ref="E8:G16"/>
    <mergeCell ref="A1:N1"/>
    <mergeCell ref="A2:I2"/>
    <mergeCell ref="B3:V3"/>
    <mergeCell ref="A5:A6"/>
    <mergeCell ref="B5:D6"/>
    <mergeCell ref="E5:G6"/>
    <mergeCell ref="H5:J6"/>
    <mergeCell ref="K5:M6"/>
    <mergeCell ref="N5:P6"/>
    <mergeCell ref="Q5:S6"/>
    <mergeCell ref="T5:V6"/>
  </mergeCells>
  <hyperlinks>
    <hyperlink ref="A102" display="http://www.hagstofa.is/?PageID=2594&amp;src=https://rannsokn.hagstofa.is/pxis/Dialog/varval.asp?ma=VIN01101%26ti=Fj%F6ldi+starfandi+eftir+starfsst%E9ttum%2C+kyni+og+landssv%E6%F0um+1991%2D2012+%26path=../Database/vinnumarkadur/rannsoknir/%26lang=3%26units=Fj%" xr:uid="{A0A0CE13-154A-428E-BE35-260D12CB1F8A}"/>
    <hyperlink ref="D104" r:id="rId1" display="https://px.hagstofa.is/pxis/sq/6db9f9a8-9a45-4327-b4af-016c2b5e7e66" xr:uid="{56C2DEFA-5A92-469D-8010-67B9C90A113A}"/>
  </hyperlinks>
  <pageMargins left="0.70866141732283472" right="0.70866141732283472" top="0.74803149606299213" bottom="0.74803149606299213" header="0.31496062992125984" footer="0.31496062992125984"/>
  <pageSetup paperSize="9" scale="58" fitToHeight="0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gund_x0020_skjals xmlns="e7888989-c389-49fb-a72d-e6d5b0198ab4">Fundargerð</Tegund_x0020_skjal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A11CB46F52E41869969B6D34C7998" ma:contentTypeVersion="13" ma:contentTypeDescription="Create a new document." ma:contentTypeScope="" ma:versionID="a73b0af12905cd5cf68262aea72d705c">
  <xsd:schema xmlns:xsd="http://www.w3.org/2001/XMLSchema" xmlns:xs="http://www.w3.org/2001/XMLSchema" xmlns:p="http://schemas.microsoft.com/office/2006/metadata/properties" xmlns:ns2="e7888989-c389-49fb-a72d-e6d5b0198ab4" xmlns:ns3="3384aae5-edb8-415a-b811-7cd0fe082d82" targetNamespace="http://schemas.microsoft.com/office/2006/metadata/properties" ma:root="true" ma:fieldsID="d3eccef3faf9eaf2fd30560752a956ea" ns2:_="" ns3:_="">
    <xsd:import namespace="e7888989-c389-49fb-a72d-e6d5b0198ab4"/>
    <xsd:import namespace="3384aae5-edb8-415a-b811-7cd0fe082d82"/>
    <xsd:element name="properties">
      <xsd:complexType>
        <xsd:sequence>
          <xsd:element name="documentManagement">
            <xsd:complexType>
              <xsd:all>
                <xsd:element ref="ns2:Tegund_x0020_skjals" minOccurs="0"/>
                <xsd:element ref="ns3:SharedWithUsers" minOccurs="0"/>
                <xsd:element ref="ns3:SharingHintHash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88989-c389-49fb-a72d-e6d5b0198ab4" elementFormDefault="qualified">
    <xsd:import namespace="http://schemas.microsoft.com/office/2006/documentManagement/types"/>
    <xsd:import namespace="http://schemas.microsoft.com/office/infopath/2007/PartnerControls"/>
    <xsd:element name="Tegund_x0020_skjals" ma:index="8" nillable="true" ma:displayName="Tegund skjals" ma:default="Fundargerð" ma:format="Dropdown" ma:indexed="true" ma:internalName="Tegund_x0020_skjals">
      <xsd:simpleType>
        <xsd:restriction base="dms:Choice">
          <xsd:enumeration value="Fundargerð"/>
          <xsd:enumeration value="Samningur"/>
          <xsd:enumeration value="Greiningar og hönnunarskjal"/>
          <xsd:enumeration value="Efni frá ytri aðilum"/>
        </xsd:restriction>
      </xsd:simpleType>
    </xsd:element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4aae5-edb8-415a-b811-7cd0fe082d8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purl.org/dc/dcmitype/"/>
    <ds:schemaRef ds:uri="http://schemas.microsoft.com/office/2006/documentManagement/types"/>
    <ds:schemaRef ds:uri="e7888989-c389-49fb-a72d-e6d5b0198ab4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3384aae5-edb8-415a-b811-7cd0fe082d82"/>
  </ds:schemaRefs>
</ds:datastoreItem>
</file>

<file path=customXml/itemProps3.xml><?xml version="1.0" encoding="utf-8"?>
<ds:datastoreItem xmlns:ds="http://schemas.openxmlformats.org/officeDocument/2006/customXml" ds:itemID="{D01FAA03-6927-40A9-9918-FE8BF3508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88989-c389-49fb-a72d-e6d5b0198ab4"/>
    <ds:schemaRef ds:uri="3384aae5-edb8-415a-b811-7cd0fe082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Frumgögn Hagstofa</vt:lpstr>
      <vt:lpstr>Frumgögn Landsvirkjun</vt:lpstr>
      <vt:lpstr>Frumgögn Alcoa Fjarðaál</vt:lpstr>
      <vt:lpstr>Úrvinnsla</vt:lpstr>
      <vt:lpstr>Birting</vt:lpstr>
      <vt:lpstr>Birting!Print_Area</vt:lpstr>
      <vt:lpstr>'Frumgögn Alcoa Fjarðaál'!Print_Area</vt:lpstr>
      <vt:lpstr>'Frumgögn Hagstofa'!Print_Area</vt:lpstr>
      <vt:lpstr>Birting!Print_Titles</vt:lpstr>
      <vt:lpstr>'Frumgögn Hagstofa'!Print_Titles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Sigrún Víglundsdóttir</dc:creator>
  <cp:lastModifiedBy>Sigrún Víglundsdóttir</cp:lastModifiedBy>
  <cp:lastPrinted>2020-05-07T13:11:55Z</cp:lastPrinted>
  <dcterms:created xsi:type="dcterms:W3CDTF">2020-02-07T14:51:12Z</dcterms:created>
  <dcterms:modified xsi:type="dcterms:W3CDTF">2020-05-07T15:17:26Z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0x010100B31A11CB46F52E41869969B6D34C7998</vt:lpwstr>
  </property>
</Properties>
</file>